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2"/>
  </bookViews>
  <sheets>
    <sheet name="1ra Diciembre" sheetId="1" r:id="rId1"/>
    <sheet name="2da Diciembre" sheetId="2" r:id="rId2"/>
    <sheet name="Aguinaldo" sheetId="3" r:id="rId3"/>
  </sheets>
  <calcPr calcId="145621"/>
</workbook>
</file>

<file path=xl/calcChain.xml><?xml version="1.0" encoding="utf-8"?>
<calcChain xmlns="http://schemas.openxmlformats.org/spreadsheetml/2006/main">
  <c r="K63" i="3" l="1"/>
  <c r="J63" i="3"/>
  <c r="I63" i="3"/>
  <c r="H63" i="3"/>
  <c r="G62" i="3"/>
  <c r="L62" i="3" s="1"/>
  <c r="L63" i="3" s="1"/>
  <c r="K59" i="3"/>
  <c r="J59" i="3"/>
  <c r="I59" i="3"/>
  <c r="H59" i="3"/>
  <c r="G58" i="3"/>
  <c r="L58" i="3" s="1"/>
  <c r="L57" i="3"/>
  <c r="G56" i="3"/>
  <c r="L56" i="3" s="1"/>
  <c r="L55" i="3"/>
  <c r="G55" i="3"/>
  <c r="L54" i="3"/>
  <c r="G53" i="3"/>
  <c r="L53" i="3" s="1"/>
  <c r="K50" i="3"/>
  <c r="J50" i="3"/>
  <c r="I50" i="3"/>
  <c r="H50" i="3"/>
  <c r="G49" i="3"/>
  <c r="L49" i="3" s="1"/>
  <c r="L48" i="3"/>
  <c r="G47" i="3"/>
  <c r="L47" i="3" s="1"/>
  <c r="L46" i="3"/>
  <c r="L45" i="3"/>
  <c r="G45" i="3"/>
  <c r="G44" i="3"/>
  <c r="L44" i="3" s="1"/>
  <c r="L43" i="3"/>
  <c r="G43" i="3"/>
  <c r="G42" i="3"/>
  <c r="L42" i="3" s="1"/>
  <c r="L41" i="3"/>
  <c r="G41" i="3"/>
  <c r="G40" i="3"/>
  <c r="L40" i="3" s="1"/>
  <c r="L39" i="3"/>
  <c r="G39" i="3"/>
  <c r="L38" i="3"/>
  <c r="L37" i="3"/>
  <c r="G37" i="3"/>
  <c r="G36" i="3"/>
  <c r="L36" i="3" s="1"/>
  <c r="L35" i="3"/>
  <c r="G35" i="3"/>
  <c r="G34" i="3"/>
  <c r="G50" i="3" s="1"/>
  <c r="L33" i="3"/>
  <c r="K29" i="3"/>
  <c r="J29" i="3"/>
  <c r="I29" i="3"/>
  <c r="H29" i="3"/>
  <c r="G28" i="3"/>
  <c r="L28" i="3" s="1"/>
  <c r="G27" i="3"/>
  <c r="L27" i="3" s="1"/>
  <c r="G26" i="3"/>
  <c r="L26" i="3" s="1"/>
  <c r="G25" i="3"/>
  <c r="L25" i="3" s="1"/>
  <c r="K22" i="3"/>
  <c r="J22" i="3"/>
  <c r="I22" i="3"/>
  <c r="H22" i="3"/>
  <c r="L21" i="3"/>
  <c r="G21" i="3"/>
  <c r="G20" i="3"/>
  <c r="L20" i="3" s="1"/>
  <c r="L19" i="3"/>
  <c r="G19" i="3"/>
  <c r="G18" i="3"/>
  <c r="L18" i="3" s="1"/>
  <c r="L17" i="3"/>
  <c r="G17" i="3"/>
  <c r="G16" i="3"/>
  <c r="L16" i="3" s="1"/>
  <c r="L15" i="3"/>
  <c r="G15" i="3"/>
  <c r="G14" i="3"/>
  <c r="L14" i="3" s="1"/>
  <c r="L13" i="3"/>
  <c r="G13" i="3"/>
  <c r="G12" i="3"/>
  <c r="L12" i="3" s="1"/>
  <c r="L22" i="3" s="1"/>
  <c r="K9" i="3"/>
  <c r="K66" i="3" s="1"/>
  <c r="J9" i="3"/>
  <c r="J66" i="3" s="1"/>
  <c r="I9" i="3"/>
  <c r="I66" i="3" s="1"/>
  <c r="H9" i="3"/>
  <c r="H66" i="3" s="1"/>
  <c r="G8" i="3"/>
  <c r="L8" i="3" s="1"/>
  <c r="L7" i="3"/>
  <c r="G7" i="3"/>
  <c r="G9" i="3" s="1"/>
  <c r="AB63" i="2"/>
  <c r="AA63" i="2"/>
  <c r="Y63" i="2"/>
  <c r="U63" i="2"/>
  <c r="T63" i="2"/>
  <c r="S63" i="2"/>
  <c r="R63" i="2"/>
  <c r="O63" i="2"/>
  <c r="N63" i="2"/>
  <c r="G63" i="2"/>
  <c r="E63" i="2"/>
  <c r="AB62" i="2"/>
  <c r="AA62" i="2"/>
  <c r="Z62" i="2"/>
  <c r="Z63" i="2" s="1"/>
  <c r="W62" i="2"/>
  <c r="W63" i="2" s="1"/>
  <c r="V62" i="2"/>
  <c r="V63" i="2" s="1"/>
  <c r="P62" i="2"/>
  <c r="P63" i="2" s="1"/>
  <c r="Y59" i="2"/>
  <c r="U59" i="2"/>
  <c r="T59" i="2"/>
  <c r="S59" i="2"/>
  <c r="R59" i="2"/>
  <c r="O59" i="2"/>
  <c r="N59" i="2"/>
  <c r="H59" i="2"/>
  <c r="G59" i="2"/>
  <c r="AA58" i="2"/>
  <c r="Z58" i="2"/>
  <c r="AB58" i="2" s="1"/>
  <c r="V58" i="2"/>
  <c r="W58" i="2" s="1"/>
  <c r="Q58" i="2"/>
  <c r="P58" i="2"/>
  <c r="AA57" i="2"/>
  <c r="Z57" i="2"/>
  <c r="AB57" i="2" s="1"/>
  <c r="V57" i="2"/>
  <c r="W57" i="2" s="1"/>
  <c r="Q57" i="2"/>
  <c r="X57" i="2" s="1"/>
  <c r="E57" i="2"/>
  <c r="E68" i="2" s="1"/>
  <c r="AA56" i="2"/>
  <c r="Z56" i="2"/>
  <c r="AB56" i="2" s="1"/>
  <c r="V56" i="2"/>
  <c r="W56" i="2" s="1"/>
  <c r="Q56" i="2"/>
  <c r="P56" i="2"/>
  <c r="AA55" i="2"/>
  <c r="Z55" i="2"/>
  <c r="AB55" i="2" s="1"/>
  <c r="V55" i="2"/>
  <c r="W55" i="2" s="1"/>
  <c r="Q55" i="2"/>
  <c r="X55" i="2" s="1"/>
  <c r="P55" i="2"/>
  <c r="AA54" i="2"/>
  <c r="Z54" i="2"/>
  <c r="AB54" i="2" s="1"/>
  <c r="V54" i="2"/>
  <c r="W54" i="2" s="1"/>
  <c r="Q54" i="2"/>
  <c r="P54" i="2"/>
  <c r="AA53" i="2"/>
  <c r="AA59" i="2" s="1"/>
  <c r="Z53" i="2"/>
  <c r="Z59" i="2" s="1"/>
  <c r="V53" i="2"/>
  <c r="V59" i="2" s="1"/>
  <c r="Q53" i="2"/>
  <c r="Q59" i="2" s="1"/>
  <c r="P53" i="2"/>
  <c r="P59" i="2" s="1"/>
  <c r="Y50" i="2"/>
  <c r="U50" i="2"/>
  <c r="T50" i="2"/>
  <c r="S50" i="2"/>
  <c r="R50" i="2"/>
  <c r="O50" i="2"/>
  <c r="N50" i="2"/>
  <c r="M50" i="2"/>
  <c r="M66" i="2" s="1"/>
  <c r="L50" i="2"/>
  <c r="L66" i="2" s="1"/>
  <c r="K50" i="2"/>
  <c r="K66" i="2" s="1"/>
  <c r="J50" i="2"/>
  <c r="J66" i="2" s="1"/>
  <c r="I50" i="2"/>
  <c r="I66" i="2" s="1"/>
  <c r="H50" i="2"/>
  <c r="G50" i="2"/>
  <c r="E50" i="2"/>
  <c r="AA49" i="2"/>
  <c r="Z49" i="2"/>
  <c r="AB49" i="2" s="1"/>
  <c r="V49" i="2"/>
  <c r="W49" i="2" s="1"/>
  <c r="P49" i="2"/>
  <c r="Q49" i="2" s="1"/>
  <c r="X49" i="2" s="1"/>
  <c r="AA48" i="2"/>
  <c r="Z48" i="2"/>
  <c r="AB48" i="2" s="1"/>
  <c r="V48" i="2"/>
  <c r="W48" i="2" s="1"/>
  <c r="Q48" i="2"/>
  <c r="X48" i="2" s="1"/>
  <c r="AB47" i="2"/>
  <c r="AA47" i="2"/>
  <c r="Z47" i="2"/>
  <c r="W47" i="2"/>
  <c r="V47" i="2"/>
  <c r="P47" i="2"/>
  <c r="Q47" i="2" s="1"/>
  <c r="X47" i="2" s="1"/>
  <c r="AB46" i="2"/>
  <c r="AA46" i="2"/>
  <c r="Z46" i="2"/>
  <c r="W46" i="2"/>
  <c r="V46" i="2"/>
  <c r="P46" i="2"/>
  <c r="Q46" i="2" s="1"/>
  <c r="X46" i="2" s="1"/>
  <c r="AB45" i="2"/>
  <c r="AA45" i="2"/>
  <c r="Z45" i="2"/>
  <c r="W45" i="2"/>
  <c r="V45" i="2"/>
  <c r="P45" i="2"/>
  <c r="Q45" i="2" s="1"/>
  <c r="X45" i="2" s="1"/>
  <c r="AB44" i="2"/>
  <c r="AA44" i="2"/>
  <c r="Z44" i="2"/>
  <c r="W44" i="2"/>
  <c r="V44" i="2"/>
  <c r="P44" i="2"/>
  <c r="Q44" i="2" s="1"/>
  <c r="X44" i="2" s="1"/>
  <c r="AB43" i="2"/>
  <c r="AA43" i="2"/>
  <c r="Z43" i="2"/>
  <c r="W43" i="2"/>
  <c r="V43" i="2"/>
  <c r="P43" i="2"/>
  <c r="Q43" i="2" s="1"/>
  <c r="X43" i="2" s="1"/>
  <c r="AB42" i="2"/>
  <c r="AA42" i="2"/>
  <c r="Z42" i="2"/>
  <c r="W42" i="2"/>
  <c r="V42" i="2"/>
  <c r="P42" i="2"/>
  <c r="Q42" i="2" s="1"/>
  <c r="X42" i="2" s="1"/>
  <c r="AB41" i="2"/>
  <c r="AA41" i="2"/>
  <c r="Z41" i="2"/>
  <c r="W41" i="2"/>
  <c r="V41" i="2"/>
  <c r="P41" i="2"/>
  <c r="Q41" i="2" s="1"/>
  <c r="X41" i="2" s="1"/>
  <c r="AB40" i="2"/>
  <c r="AA40" i="2"/>
  <c r="Z40" i="2"/>
  <c r="W40" i="2"/>
  <c r="V40" i="2"/>
  <c r="P40" i="2"/>
  <c r="Q40" i="2" s="1"/>
  <c r="X40" i="2" s="1"/>
  <c r="AB39" i="2"/>
  <c r="AA39" i="2"/>
  <c r="Z39" i="2"/>
  <c r="W39" i="2"/>
  <c r="V39" i="2"/>
  <c r="P39" i="2"/>
  <c r="Q39" i="2" s="1"/>
  <c r="X39" i="2" s="1"/>
  <c r="AB38" i="2"/>
  <c r="AA38" i="2"/>
  <c r="Z38" i="2"/>
  <c r="W38" i="2"/>
  <c r="X38" i="2" s="1"/>
  <c r="V38" i="2"/>
  <c r="Q38" i="2"/>
  <c r="AA37" i="2"/>
  <c r="AB37" i="2" s="1"/>
  <c r="Z37" i="2"/>
  <c r="V37" i="2"/>
  <c r="W37" i="2" s="1"/>
  <c r="P37" i="2"/>
  <c r="Q37" i="2" s="1"/>
  <c r="X37" i="2" s="1"/>
  <c r="AA36" i="2"/>
  <c r="AB36" i="2" s="1"/>
  <c r="Z36" i="2"/>
  <c r="V36" i="2"/>
  <c r="W36" i="2" s="1"/>
  <c r="P36" i="2"/>
  <c r="Q36" i="2" s="1"/>
  <c r="X36" i="2" s="1"/>
  <c r="AA35" i="2"/>
  <c r="AB35" i="2" s="1"/>
  <c r="Z35" i="2"/>
  <c r="V35" i="2"/>
  <c r="W35" i="2" s="1"/>
  <c r="Q35" i="2"/>
  <c r="X35" i="2" s="1"/>
  <c r="P35" i="2"/>
  <c r="AA34" i="2"/>
  <c r="Z34" i="2"/>
  <c r="AB34" i="2" s="1"/>
  <c r="V34" i="2"/>
  <c r="W34" i="2" s="1"/>
  <c r="Q34" i="2"/>
  <c r="P34" i="2"/>
  <c r="AA33" i="2"/>
  <c r="AA50" i="2" s="1"/>
  <c r="Z33" i="2"/>
  <c r="AB33" i="2" s="1"/>
  <c r="AB50" i="2" s="1"/>
  <c r="V33" i="2"/>
  <c r="W33" i="2" s="1"/>
  <c r="Q33" i="2"/>
  <c r="P33" i="2"/>
  <c r="P50" i="2" s="1"/>
  <c r="Y29" i="2"/>
  <c r="U29" i="2"/>
  <c r="T29" i="2"/>
  <c r="S29" i="2"/>
  <c r="R29" i="2"/>
  <c r="O29" i="2"/>
  <c r="N29" i="2"/>
  <c r="G29" i="2"/>
  <c r="E29" i="2"/>
  <c r="AB28" i="2"/>
  <c r="AA28" i="2"/>
  <c r="Z28" i="2"/>
  <c r="W28" i="2"/>
  <c r="V28" i="2"/>
  <c r="P28" i="2"/>
  <c r="Q28" i="2" s="1"/>
  <c r="X28" i="2" s="1"/>
  <c r="AB27" i="2"/>
  <c r="AA27" i="2"/>
  <c r="Z27" i="2"/>
  <c r="W27" i="2"/>
  <c r="V27" i="2"/>
  <c r="P27" i="2"/>
  <c r="Q27" i="2" s="1"/>
  <c r="X27" i="2" s="1"/>
  <c r="AA26" i="2"/>
  <c r="AB26" i="2" s="1"/>
  <c r="Z26" i="2"/>
  <c r="V26" i="2"/>
  <c r="W26" i="2" s="1"/>
  <c r="P26" i="2"/>
  <c r="Q26" i="2" s="1"/>
  <c r="X26" i="2" s="1"/>
  <c r="AA25" i="2"/>
  <c r="AA29" i="2" s="1"/>
  <c r="Z25" i="2"/>
  <c r="Z29" i="2" s="1"/>
  <c r="V25" i="2"/>
  <c r="W25" i="2" s="1"/>
  <c r="W29" i="2" s="1"/>
  <c r="Q25" i="2"/>
  <c r="X25" i="2" s="1"/>
  <c r="P25" i="2"/>
  <c r="P29" i="2" s="1"/>
  <c r="Y22" i="2"/>
  <c r="U22" i="2"/>
  <c r="T22" i="2"/>
  <c r="S22" i="2"/>
  <c r="R22" i="2"/>
  <c r="O22" i="2"/>
  <c r="N22" i="2"/>
  <c r="H22" i="2"/>
  <c r="H66" i="2" s="1"/>
  <c r="G22" i="2"/>
  <c r="E22" i="2"/>
  <c r="AA21" i="2"/>
  <c r="Z21" i="2"/>
  <c r="AB21" i="2" s="1"/>
  <c r="V21" i="2"/>
  <c r="W21" i="2" s="1"/>
  <c r="P21" i="2"/>
  <c r="Q21" i="2" s="1"/>
  <c r="AA20" i="2"/>
  <c r="Z20" i="2"/>
  <c r="AB20" i="2" s="1"/>
  <c r="V20" i="2"/>
  <c r="W20" i="2" s="1"/>
  <c r="Q20" i="2"/>
  <c r="P20" i="2"/>
  <c r="AA19" i="2"/>
  <c r="Z19" i="2"/>
  <c r="AB19" i="2" s="1"/>
  <c r="V19" i="2"/>
  <c r="W19" i="2" s="1"/>
  <c r="Q19" i="2"/>
  <c r="X19" i="2" s="1"/>
  <c r="P19" i="2"/>
  <c r="AA18" i="2"/>
  <c r="Z18" i="2"/>
  <c r="AB18" i="2" s="1"/>
  <c r="V18" i="2"/>
  <c r="W18" i="2" s="1"/>
  <c r="Q18" i="2"/>
  <c r="P18" i="2"/>
  <c r="AA17" i="2"/>
  <c r="Z17" i="2"/>
  <c r="AB17" i="2" s="1"/>
  <c r="V17" i="2"/>
  <c r="W17" i="2" s="1"/>
  <c r="Q17" i="2"/>
  <c r="X17" i="2" s="1"/>
  <c r="P17" i="2"/>
  <c r="AA16" i="2"/>
  <c r="Z16" i="2"/>
  <c r="AB16" i="2" s="1"/>
  <c r="V16" i="2"/>
  <c r="W16" i="2" s="1"/>
  <c r="Q16" i="2"/>
  <c r="P16" i="2"/>
  <c r="AA15" i="2"/>
  <c r="Z15" i="2"/>
  <c r="AB15" i="2" s="1"/>
  <c r="V15" i="2"/>
  <c r="W15" i="2" s="1"/>
  <c r="Q15" i="2"/>
  <c r="X15" i="2" s="1"/>
  <c r="P15" i="2"/>
  <c r="AA14" i="2"/>
  <c r="Z14" i="2"/>
  <c r="AB14" i="2" s="1"/>
  <c r="V14" i="2"/>
  <c r="W14" i="2" s="1"/>
  <c r="Q14" i="2"/>
  <c r="P14" i="2"/>
  <c r="AA13" i="2"/>
  <c r="Z13" i="2"/>
  <c r="AB13" i="2" s="1"/>
  <c r="V13" i="2"/>
  <c r="W13" i="2" s="1"/>
  <c r="Q13" i="2"/>
  <c r="X13" i="2" s="1"/>
  <c r="P13" i="2"/>
  <c r="AA12" i="2"/>
  <c r="AA22" i="2" s="1"/>
  <c r="Z12" i="2"/>
  <c r="Z22" i="2" s="1"/>
  <c r="V12" i="2"/>
  <c r="V22" i="2" s="1"/>
  <c r="Q12" i="2"/>
  <c r="Q22" i="2" s="1"/>
  <c r="P12" i="2"/>
  <c r="P22" i="2" s="1"/>
  <c r="Z9" i="2"/>
  <c r="Y9" i="2"/>
  <c r="Y66" i="2" s="1"/>
  <c r="U9" i="2"/>
  <c r="U66" i="2" s="1"/>
  <c r="T9" i="2"/>
  <c r="T66" i="2" s="1"/>
  <c r="S9" i="2"/>
  <c r="S66" i="2" s="1"/>
  <c r="R9" i="2"/>
  <c r="R66" i="2" s="1"/>
  <c r="O9" i="2"/>
  <c r="O66" i="2" s="1"/>
  <c r="N9" i="2"/>
  <c r="N66" i="2" s="1"/>
  <c r="G9" i="2"/>
  <c r="G66" i="2" s="1"/>
  <c r="E9" i="2"/>
  <c r="AA8" i="2"/>
  <c r="AB8" i="2" s="1"/>
  <c r="Z8" i="2"/>
  <c r="V8" i="2"/>
  <c r="W8" i="2" s="1"/>
  <c r="Q8" i="2"/>
  <c r="X8" i="2" s="1"/>
  <c r="P8" i="2"/>
  <c r="AA7" i="2"/>
  <c r="AA9" i="2" s="1"/>
  <c r="AA66" i="2" s="1"/>
  <c r="Z7" i="2"/>
  <c r="V7" i="2"/>
  <c r="W7" i="2" s="1"/>
  <c r="W9" i="2" s="1"/>
  <c r="Q7" i="2"/>
  <c r="Q9" i="2" s="1"/>
  <c r="P7" i="2"/>
  <c r="P9" i="2" s="1"/>
  <c r="P66" i="2" s="1"/>
  <c r="E68" i="1"/>
  <c r="E69" i="1" s="1"/>
  <c r="F69" i="1" s="1"/>
  <c r="X63" i="1"/>
  <c r="T63" i="1"/>
  <c r="S63" i="1"/>
  <c r="R63" i="1"/>
  <c r="Q63" i="1"/>
  <c r="O63" i="1"/>
  <c r="N63" i="1"/>
  <c r="G63" i="1"/>
  <c r="E63" i="1"/>
  <c r="Z62" i="1"/>
  <c r="Z63" i="1" s="1"/>
  <c r="Y62" i="1"/>
  <c r="Y63" i="1" s="1"/>
  <c r="U62" i="1"/>
  <c r="U63" i="1" s="1"/>
  <c r="P62" i="1"/>
  <c r="P63" i="1" s="1"/>
  <c r="X59" i="1"/>
  <c r="T59" i="1"/>
  <c r="S59" i="1"/>
  <c r="R59" i="1"/>
  <c r="Q59" i="1"/>
  <c r="O59" i="1"/>
  <c r="N59" i="1"/>
  <c r="H59" i="1"/>
  <c r="G59" i="1"/>
  <c r="E59" i="1"/>
  <c r="Z58" i="1"/>
  <c r="Y58" i="1"/>
  <c r="AA58" i="1" s="1"/>
  <c r="U58" i="1"/>
  <c r="V58" i="1" s="1"/>
  <c r="P58" i="1"/>
  <c r="Z57" i="1"/>
  <c r="Y57" i="1"/>
  <c r="AA57" i="1" s="1"/>
  <c r="U57" i="1"/>
  <c r="V57" i="1" s="1"/>
  <c r="P57" i="1"/>
  <c r="AA56" i="1"/>
  <c r="Z56" i="1"/>
  <c r="Y56" i="1"/>
  <c r="V56" i="1"/>
  <c r="W56" i="1" s="1"/>
  <c r="U56" i="1"/>
  <c r="P56" i="1"/>
  <c r="Z55" i="1"/>
  <c r="AA55" i="1" s="1"/>
  <c r="Y55" i="1"/>
  <c r="U55" i="1"/>
  <c r="V55" i="1" s="1"/>
  <c r="P55" i="1"/>
  <c r="Z54" i="1"/>
  <c r="Y54" i="1"/>
  <c r="AA54" i="1" s="1"/>
  <c r="U54" i="1"/>
  <c r="V54" i="1" s="1"/>
  <c r="P54" i="1"/>
  <c r="Z53" i="1"/>
  <c r="Z59" i="1" s="1"/>
  <c r="Y53" i="1"/>
  <c r="Y59" i="1" s="1"/>
  <c r="U53" i="1"/>
  <c r="U59" i="1" s="1"/>
  <c r="P53" i="1"/>
  <c r="P59" i="1" s="1"/>
  <c r="X50" i="1"/>
  <c r="T50" i="1"/>
  <c r="S50" i="1"/>
  <c r="R50" i="1"/>
  <c r="Q50" i="1"/>
  <c r="O50" i="1"/>
  <c r="N50" i="1"/>
  <c r="M50" i="1"/>
  <c r="M66" i="1" s="1"/>
  <c r="L50" i="1"/>
  <c r="L66" i="1" s="1"/>
  <c r="K50" i="1"/>
  <c r="K66" i="1" s="1"/>
  <c r="J50" i="1"/>
  <c r="J66" i="1" s="1"/>
  <c r="I50" i="1"/>
  <c r="I66" i="1" s="1"/>
  <c r="H50" i="1"/>
  <c r="G50" i="1"/>
  <c r="E50" i="1"/>
  <c r="Z49" i="1"/>
  <c r="Y49" i="1"/>
  <c r="AA49" i="1" s="1"/>
  <c r="U49" i="1"/>
  <c r="V49" i="1" s="1"/>
  <c r="P49" i="1"/>
  <c r="W49" i="1" s="1"/>
  <c r="Z48" i="1"/>
  <c r="Y48" i="1"/>
  <c r="AA48" i="1" s="1"/>
  <c r="U48" i="1"/>
  <c r="V48" i="1" s="1"/>
  <c r="P48" i="1"/>
  <c r="W48" i="1" s="1"/>
  <c r="AA47" i="1"/>
  <c r="Z47" i="1"/>
  <c r="Y47" i="1"/>
  <c r="V47" i="1"/>
  <c r="W47" i="1" s="1"/>
  <c r="U47" i="1"/>
  <c r="P47" i="1"/>
  <c r="Z46" i="1"/>
  <c r="AA46" i="1" s="1"/>
  <c r="Y46" i="1"/>
  <c r="U46" i="1"/>
  <c r="V46" i="1" s="1"/>
  <c r="W46" i="1" s="1"/>
  <c r="P46" i="1"/>
  <c r="Z45" i="1"/>
  <c r="Y45" i="1"/>
  <c r="AA45" i="1" s="1"/>
  <c r="U45" i="1"/>
  <c r="V45" i="1" s="1"/>
  <c r="P45" i="1"/>
  <c r="W45" i="1" s="1"/>
  <c r="Z44" i="1"/>
  <c r="Y44" i="1"/>
  <c r="AA44" i="1" s="1"/>
  <c r="U44" i="1"/>
  <c r="V44" i="1" s="1"/>
  <c r="P44" i="1"/>
  <c r="W44" i="1" s="1"/>
  <c r="AA43" i="1"/>
  <c r="Z43" i="1"/>
  <c r="Y43" i="1"/>
  <c r="V43" i="1"/>
  <c r="W43" i="1" s="1"/>
  <c r="U43" i="1"/>
  <c r="P43" i="1"/>
  <c r="Z42" i="1"/>
  <c r="AA42" i="1" s="1"/>
  <c r="Y42" i="1"/>
  <c r="U42" i="1"/>
  <c r="V42" i="1" s="1"/>
  <c r="W42" i="1" s="1"/>
  <c r="P42" i="1"/>
  <c r="Z41" i="1"/>
  <c r="Y41" i="1"/>
  <c r="AA41" i="1" s="1"/>
  <c r="U41" i="1"/>
  <c r="V41" i="1" s="1"/>
  <c r="P41" i="1"/>
  <c r="W41" i="1" s="1"/>
  <c r="Z40" i="1"/>
  <c r="Y40" i="1"/>
  <c r="AA40" i="1" s="1"/>
  <c r="U40" i="1"/>
  <c r="V40" i="1" s="1"/>
  <c r="P40" i="1"/>
  <c r="W40" i="1" s="1"/>
  <c r="AA39" i="1"/>
  <c r="Z39" i="1"/>
  <c r="Y39" i="1"/>
  <c r="V39" i="1"/>
  <c r="W39" i="1" s="1"/>
  <c r="U39" i="1"/>
  <c r="P39" i="1"/>
  <c r="Z38" i="1"/>
  <c r="AA38" i="1" s="1"/>
  <c r="Y38" i="1"/>
  <c r="U38" i="1"/>
  <c r="V38" i="1" s="1"/>
  <c r="W38" i="1" s="1"/>
  <c r="P38" i="1"/>
  <c r="Z37" i="1"/>
  <c r="Y37" i="1"/>
  <c r="AA37" i="1" s="1"/>
  <c r="U37" i="1"/>
  <c r="V37" i="1" s="1"/>
  <c r="P37" i="1"/>
  <c r="W37" i="1" s="1"/>
  <c r="Z36" i="1"/>
  <c r="Y36" i="1"/>
  <c r="AA36" i="1" s="1"/>
  <c r="U36" i="1"/>
  <c r="V36" i="1" s="1"/>
  <c r="P36" i="1"/>
  <c r="W36" i="1" s="1"/>
  <c r="AA35" i="1"/>
  <c r="Z35" i="1"/>
  <c r="Y35" i="1"/>
  <c r="V35" i="1"/>
  <c r="W35" i="1" s="1"/>
  <c r="U35" i="1"/>
  <c r="P35" i="1"/>
  <c r="Z34" i="1"/>
  <c r="AA34" i="1" s="1"/>
  <c r="Y34" i="1"/>
  <c r="U34" i="1"/>
  <c r="V34" i="1" s="1"/>
  <c r="W34" i="1" s="1"/>
  <c r="P34" i="1"/>
  <c r="Z33" i="1"/>
  <c r="Z50" i="1" s="1"/>
  <c r="Y33" i="1"/>
  <c r="Y50" i="1" s="1"/>
  <c r="U33" i="1"/>
  <c r="U50" i="1" s="1"/>
  <c r="P33" i="1"/>
  <c r="P50" i="1" s="1"/>
  <c r="X29" i="1"/>
  <c r="T29" i="1"/>
  <c r="S29" i="1"/>
  <c r="R29" i="1"/>
  <c r="Q29" i="1"/>
  <c r="O29" i="1"/>
  <c r="N29" i="1"/>
  <c r="G29" i="1"/>
  <c r="E29" i="1"/>
  <c r="Z28" i="1"/>
  <c r="Y28" i="1"/>
  <c r="AA28" i="1" s="1"/>
  <c r="U28" i="1"/>
  <c r="V28" i="1" s="1"/>
  <c r="P28" i="1"/>
  <c r="AA27" i="1"/>
  <c r="Z27" i="1"/>
  <c r="Y27" i="1"/>
  <c r="W27" i="1"/>
  <c r="V27" i="1"/>
  <c r="U27" i="1"/>
  <c r="P27" i="1"/>
  <c r="AA26" i="1"/>
  <c r="Z26" i="1"/>
  <c r="Y26" i="1"/>
  <c r="V26" i="1"/>
  <c r="W26" i="1" s="1"/>
  <c r="U26" i="1"/>
  <c r="P26" i="1"/>
  <c r="Z25" i="1"/>
  <c r="Z29" i="1" s="1"/>
  <c r="Y25" i="1"/>
  <c r="Y29" i="1" s="1"/>
  <c r="U25" i="1"/>
  <c r="U29" i="1" s="1"/>
  <c r="P25" i="1"/>
  <c r="P29" i="1" s="1"/>
  <c r="X22" i="1"/>
  <c r="T22" i="1"/>
  <c r="S22" i="1"/>
  <c r="R22" i="1"/>
  <c r="Q22" i="1"/>
  <c r="N22" i="1"/>
  <c r="H22" i="1"/>
  <c r="H66" i="1" s="1"/>
  <c r="G22" i="1"/>
  <c r="E22" i="1"/>
  <c r="Z21" i="1"/>
  <c r="Y21" i="1"/>
  <c r="AA21" i="1" s="1"/>
  <c r="U21" i="1"/>
  <c r="V21" i="1" s="1"/>
  <c r="P21" i="1"/>
  <c r="Z20" i="1"/>
  <c r="Y20" i="1"/>
  <c r="AA20" i="1" s="1"/>
  <c r="V20" i="1"/>
  <c r="U20" i="1"/>
  <c r="P20" i="1"/>
  <c r="W20" i="1" s="1"/>
  <c r="AA19" i="1"/>
  <c r="Z19" i="1"/>
  <c r="Y19" i="1"/>
  <c r="W19" i="1"/>
  <c r="V19" i="1"/>
  <c r="U19" i="1"/>
  <c r="P19" i="1"/>
  <c r="AA18" i="1"/>
  <c r="Z18" i="1"/>
  <c r="Y18" i="1"/>
  <c r="V18" i="1"/>
  <c r="U18" i="1"/>
  <c r="P18" i="1"/>
  <c r="W18" i="1" s="1"/>
  <c r="Z17" i="1"/>
  <c r="Y17" i="1"/>
  <c r="AA17" i="1" s="1"/>
  <c r="U17" i="1"/>
  <c r="V17" i="1" s="1"/>
  <c r="P17" i="1"/>
  <c r="Z16" i="1"/>
  <c r="Y16" i="1"/>
  <c r="AA16" i="1" s="1"/>
  <c r="V16" i="1"/>
  <c r="U16" i="1"/>
  <c r="P16" i="1"/>
  <c r="W16" i="1" s="1"/>
  <c r="AA15" i="1"/>
  <c r="Z15" i="1"/>
  <c r="Y15" i="1"/>
  <c r="W15" i="1"/>
  <c r="V15" i="1"/>
  <c r="U15" i="1"/>
  <c r="P15" i="1"/>
  <c r="AA14" i="1"/>
  <c r="Z14" i="1"/>
  <c r="Y14" i="1"/>
  <c r="V14" i="1"/>
  <c r="U14" i="1"/>
  <c r="P14" i="1"/>
  <c r="W14" i="1" s="1"/>
  <c r="Z13" i="1"/>
  <c r="Y13" i="1"/>
  <c r="AA13" i="1" s="1"/>
  <c r="U13" i="1"/>
  <c r="V13" i="1" s="1"/>
  <c r="P13" i="1"/>
  <c r="Z12" i="1"/>
  <c r="Z22" i="1" s="1"/>
  <c r="Y12" i="1"/>
  <c r="Y22" i="1" s="1"/>
  <c r="W12" i="1"/>
  <c r="V12" i="1"/>
  <c r="U12" i="1"/>
  <c r="U22" i="1" s="1"/>
  <c r="P12" i="1"/>
  <c r="P22" i="1" s="1"/>
  <c r="X9" i="1"/>
  <c r="X66" i="1" s="1"/>
  <c r="T9" i="1"/>
  <c r="T66" i="1" s="1"/>
  <c r="S9" i="1"/>
  <c r="S66" i="1" s="1"/>
  <c r="R9" i="1"/>
  <c r="R66" i="1" s="1"/>
  <c r="Q9" i="1"/>
  <c r="Q66" i="1" s="1"/>
  <c r="P9" i="1"/>
  <c r="O9" i="1"/>
  <c r="N9" i="1"/>
  <c r="N66" i="1" s="1"/>
  <c r="G9" i="1"/>
  <c r="G66" i="1" s="1"/>
  <c r="E9" i="1"/>
  <c r="E66" i="1" s="1"/>
  <c r="AA8" i="1"/>
  <c r="Z8" i="1"/>
  <c r="Y8" i="1"/>
  <c r="V8" i="1"/>
  <c r="W8" i="1" s="1"/>
  <c r="U8" i="1"/>
  <c r="P8" i="1"/>
  <c r="Z7" i="1"/>
  <c r="Z9" i="1" s="1"/>
  <c r="Z66" i="1" s="1"/>
  <c r="Y7" i="1"/>
  <c r="Y9" i="1" s="1"/>
  <c r="U7" i="1"/>
  <c r="V7" i="1" s="1"/>
  <c r="V9" i="1" s="1"/>
  <c r="P7" i="1"/>
  <c r="L9" i="3" l="1"/>
  <c r="L66" i="3" s="1"/>
  <c r="L59" i="3"/>
  <c r="L29" i="3"/>
  <c r="L50" i="3"/>
  <c r="G29" i="3"/>
  <c r="L34" i="3"/>
  <c r="G59" i="3"/>
  <c r="G63" i="3"/>
  <c r="G22" i="3"/>
  <c r="G66" i="3" s="1"/>
  <c r="W66" i="2"/>
  <c r="Q50" i="2"/>
  <c r="X14" i="2"/>
  <c r="X18" i="2"/>
  <c r="W50" i="2"/>
  <c r="X34" i="2"/>
  <c r="X56" i="2"/>
  <c r="E69" i="2"/>
  <c r="F69" i="2" s="1"/>
  <c r="F68" i="2"/>
  <c r="X29" i="2"/>
  <c r="X16" i="2"/>
  <c r="X20" i="2"/>
  <c r="X21" i="2"/>
  <c r="X54" i="2"/>
  <c r="X58" i="2"/>
  <c r="X7" i="2"/>
  <c r="X9" i="2" s="1"/>
  <c r="W12" i="2"/>
  <c r="W22" i="2" s="1"/>
  <c r="AB12" i="2"/>
  <c r="AB22" i="2" s="1"/>
  <c r="Q29" i="2"/>
  <c r="X33" i="2"/>
  <c r="X50" i="2" s="1"/>
  <c r="W53" i="2"/>
  <c r="W59" i="2" s="1"/>
  <c r="AB53" i="2"/>
  <c r="AB59" i="2" s="1"/>
  <c r="Q62" i="2"/>
  <c r="AB7" i="2"/>
  <c r="AB9" i="2" s="1"/>
  <c r="AB66" i="2" s="1"/>
  <c r="X12" i="2"/>
  <c r="V29" i="2"/>
  <c r="X53" i="2"/>
  <c r="E59" i="2"/>
  <c r="E66" i="2" s="1"/>
  <c r="V9" i="2"/>
  <c r="AB25" i="2"/>
  <c r="AB29" i="2" s="1"/>
  <c r="V50" i="2"/>
  <c r="Z50" i="2"/>
  <c r="Z66" i="2" s="1"/>
  <c r="P66" i="1"/>
  <c r="V22" i="1"/>
  <c r="W13" i="1"/>
  <c r="W21" i="1"/>
  <c r="W57" i="1"/>
  <c r="W58" i="1"/>
  <c r="Y66" i="1"/>
  <c r="W22" i="1"/>
  <c r="W7" i="1"/>
  <c r="W9" i="1" s="1"/>
  <c r="W17" i="1"/>
  <c r="W28" i="1"/>
  <c r="W54" i="1"/>
  <c r="W55" i="1"/>
  <c r="O66" i="1"/>
  <c r="U9" i="1"/>
  <c r="U66" i="1" s="1"/>
  <c r="V25" i="1"/>
  <c r="V29" i="1" s="1"/>
  <c r="AA25" i="1"/>
  <c r="AA29" i="1" s="1"/>
  <c r="V33" i="1"/>
  <c r="V50" i="1" s="1"/>
  <c r="AA33" i="1"/>
  <c r="AA50" i="1" s="1"/>
  <c r="V62" i="1"/>
  <c r="V63" i="1" s="1"/>
  <c r="AA62" i="1"/>
  <c r="AA63" i="1" s="1"/>
  <c r="F68" i="1"/>
  <c r="F70" i="1" s="1"/>
  <c r="AA7" i="1"/>
  <c r="AA9" i="1" s="1"/>
  <c r="AA12" i="1"/>
  <c r="AA22" i="1" s="1"/>
  <c r="O22" i="1"/>
  <c r="W25" i="1"/>
  <c r="W29" i="1" s="1"/>
  <c r="V53" i="1"/>
  <c r="AA53" i="1"/>
  <c r="AA59" i="1" s="1"/>
  <c r="W62" i="1"/>
  <c r="W63" i="1" s="1"/>
  <c r="V66" i="2" l="1"/>
  <c r="X22" i="2"/>
  <c r="X66" i="2" s="1"/>
  <c r="X59" i="2"/>
  <c r="X62" i="2"/>
  <c r="X63" i="2" s="1"/>
  <c r="Q63" i="2"/>
  <c r="Q66" i="2" s="1"/>
  <c r="F70" i="2"/>
  <c r="W53" i="1"/>
  <c r="W59" i="1" s="1"/>
  <c r="V59" i="1"/>
  <c r="V66" i="1" s="1"/>
  <c r="W33" i="1"/>
  <c r="W50" i="1" s="1"/>
  <c r="AA66" i="1"/>
  <c r="W66" i="1"/>
</calcChain>
</file>

<file path=xl/sharedStrings.xml><?xml version="1.0" encoding="utf-8"?>
<sst xmlns="http://schemas.openxmlformats.org/spreadsheetml/2006/main" count="508" uniqueCount="160">
  <si>
    <t>1RA  DICIEMBRE   2020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</si>
  <si>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</si>
  <si>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</si>
  <si>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</si>
  <si>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</si>
  <si>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</si>
  <si>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</si>
  <si>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</si>
  <si>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</si>
  <si>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</si>
  <si>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</si>
  <si>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</si>
  <si>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</si>
  <si>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</si>
  <si>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</si>
  <si>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</si>
  <si>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</si>
  <si>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</si>
  <si>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</si>
  <si>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</si>
  <si>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</si>
  <si>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</si>
  <si>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</si>
  <si>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</si>
  <si>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</si>
  <si>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</si>
  <si>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</si>
  <si>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</si>
  <si>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</si>
  <si>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</si>
  <si>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</si>
  <si>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</si>
  <si>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DG02</t>
  </si>
  <si>
    <t>Lopez Aranda Lisette Amparo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</si>
  <si>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</si>
  <si>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</si>
  <si>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</si>
  <si>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</si>
  <si>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</si>
  <si>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</si>
  <si>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Jefe de Departamento</t>
  </si>
  <si>
    <t>JA05</t>
  </si>
  <si>
    <t>Pamela de Jesus Chavez Paz</t>
  </si>
  <si>
    <t>Abogado</t>
  </si>
  <si>
    <t>JA06</t>
  </si>
  <si>
    <t>Sanchez Garcia Jeronimo</t>
  </si>
  <si>
    <t xml:space="preserve">Contador </t>
  </si>
  <si>
    <t>JA07</t>
  </si>
  <si>
    <t>Neri Ruiz Pedro</t>
  </si>
  <si>
    <t>Coordinador (administrativo)</t>
  </si>
  <si>
    <t>JA08</t>
  </si>
  <si>
    <t>Martínez Ibarra José de Jesús</t>
  </si>
  <si>
    <t xml:space="preserve">Conserje 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</si>
  <si>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</si>
  <si>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</si>
  <si>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</si>
  <si>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</si>
  <si>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</si>
  <si>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</si>
  <si>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JA39</t>
  </si>
  <si>
    <t xml:space="preserve">Rios Ramos Dulce Maria Paulina </t>
  </si>
  <si>
    <t xml:space="preserve">Recepcionista </t>
  </si>
  <si>
    <t>JA40</t>
  </si>
  <si>
    <t xml:space="preserve">Perez Gonzalez Maria Laura </t>
  </si>
  <si>
    <t>JA41</t>
  </si>
  <si>
    <t xml:space="preserve">Nieves Servin Diego Alberto </t>
  </si>
  <si>
    <t>Auxiliar de Servicios Generales</t>
  </si>
  <si>
    <t>DEPARTAMENTO 4</t>
  </si>
  <si>
    <t>AREA MEDICA Y FISICA</t>
  </si>
  <si>
    <t>AM13</t>
  </si>
  <si>
    <t>Alatorre Rea Walter</t>
  </si>
  <si>
    <t>Medico</t>
  </si>
  <si>
    <t>AF12</t>
  </si>
  <si>
    <t>Chavez Martinez Elba Roxana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</si>
  <si>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</si>
  <si>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</si>
  <si>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</si>
  <si>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</si>
  <si>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</si>
  <si>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</si>
  <si>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</si>
  <si>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</si>
  <si>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</si>
  <si>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</si>
  <si>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</si>
  <si>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</si>
  <si>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</si>
  <si>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Rivas Tejeda Carlos Alberto</t>
  </si>
  <si>
    <t>AE18</t>
  </si>
  <si>
    <t>Marquez Martin del Campo Daniela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</si>
  <si>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</si>
  <si>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</si>
  <si>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</si>
  <si>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</si>
  <si>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</si>
  <si>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</si>
  <si>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</si>
  <si>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AE21</t>
  </si>
  <si>
    <t>V A C A N T E</t>
  </si>
  <si>
    <t>AE22</t>
  </si>
  <si>
    <t xml:space="preserve">Neri Garcia Criselda </t>
  </si>
  <si>
    <t>AE23</t>
  </si>
  <si>
    <t>Flores Orozco Carolina</t>
  </si>
  <si>
    <t>Terapeuta (A y L)</t>
  </si>
  <si>
    <t>AE24</t>
  </si>
  <si>
    <t>Ortiz Anguiano Nélida Guadalupe</t>
  </si>
  <si>
    <t>AE25</t>
  </si>
  <si>
    <t>Reyes Vazquez Karla Rosalia Nashiely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</si>
  <si>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</si>
  <si>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</si>
  <si>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</si>
  <si>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</si>
  <si>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</si>
  <si>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</si>
  <si>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</si>
  <si>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</si>
  <si>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</si>
  <si>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</si>
  <si>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</si>
  <si>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</si>
  <si>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</si>
  <si>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</si>
  <si>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</si>
  <si>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</si>
  <si>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</si>
  <si>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</si>
  <si>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AE19</t>
  </si>
  <si>
    <t>De Anda Vargas Jessica Elizabeth</t>
  </si>
  <si>
    <t>Coordinadora Talleres</t>
  </si>
  <si>
    <t>AT28</t>
  </si>
  <si>
    <t>Ruiz Castorena Adriana Margarita</t>
  </si>
  <si>
    <t>AT29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</si>
  <si>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</si>
  <si>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</si>
  <si>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</si>
  <si>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</si>
  <si>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</si>
  <si>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</si>
  <si>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</si>
  <si>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</si>
  <si>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</si>
  <si>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DEPARTAMENTO 7</t>
  </si>
  <si>
    <t>JEFATURA DE OPERACIÓN</t>
  </si>
  <si>
    <t>JO03</t>
  </si>
  <si>
    <t xml:space="preserve">Marisol Valdez Becerra 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</si>
  <si>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</si>
  <si>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</si>
  <si>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</si>
  <si>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</si>
  <si>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</si>
  <si>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Contador</t>
  </si>
  <si>
    <t>Jefatura Administrativa</t>
  </si>
  <si>
    <t>2DA  DICIEMBRE   2020</t>
  </si>
  <si>
    <t>PRIMA VACACIONAL</t>
  </si>
  <si>
    <t>Aguinaldo   2020</t>
  </si>
  <si>
    <t>Fecha de ingreso</t>
  </si>
  <si>
    <t>Sueldo Diario</t>
  </si>
  <si>
    <t>Aguinaldo</t>
  </si>
  <si>
    <t>JA09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</si>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</sst>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 style="thin">
        <color rgb="FFFF0000"/>
      </right>
      <top style="thin">
        <color rgb="FF0000FD"/>
      </top>
      <bottom style="thin">
        <color rgb="FFFF0000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3" xfId="0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0" fontId="1" fillId="0" borderId="0" xfId="0" applyFont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/>
    <xf numFmtId="2" fontId="1" fillId="6" borderId="0" xfId="0" applyNumberFormat="1" applyFont="1" applyFill="1"/>
    <xf numFmtId="44" fontId="1" fillId="4" borderId="0" xfId="0" applyNumberFormat="1" applyFont="1" applyFill="1"/>
    <xf numFmtId="4" fontId="1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4" fontId="10" fillId="0" borderId="0" xfId="1" applyNumberFormat="1" applyFont="1" applyAlignment="1">
      <alignment horizontal="center"/>
    </xf>
    <xf numFmtId="4" fontId="1" fillId="0" borderId="0" xfId="1" applyNumberFormat="1" applyFont="1"/>
    <xf numFmtId="4" fontId="1" fillId="8" borderId="0" xfId="0" applyNumberFormat="1" applyFont="1" applyFill="1"/>
    <xf numFmtId="2" fontId="1" fillId="0" borderId="0" xfId="0" applyNumberFormat="1" applyFont="1"/>
    <xf numFmtId="0" fontId="0" fillId="0" borderId="0" xfId="0" applyFont="1"/>
    <xf numFmtId="4" fontId="1" fillId="6" borderId="0" xfId="0" applyNumberFormat="1" applyFont="1" applyFill="1"/>
    <xf numFmtId="4" fontId="9" fillId="9" borderId="0" xfId="0" applyNumberFormat="1" applyFont="1" applyFill="1"/>
    <xf numFmtId="4" fontId="1" fillId="0" borderId="0" xfId="0" applyNumberFormat="1" applyFont="1" applyFill="1"/>
    <xf numFmtId="4" fontId="14" fillId="5" borderId="0" xfId="0" applyNumberFormat="1" applyFont="1" applyFill="1"/>
    <xf numFmtId="4" fontId="9" fillId="4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2" fillId="0" borderId="0" xfId="0" applyNumberFormat="1" applyFont="1"/>
    <xf numFmtId="4" fontId="16" fillId="0" borderId="0" xfId="0" applyNumberFormat="1" applyFont="1"/>
    <xf numFmtId="4" fontId="12" fillId="3" borderId="14" xfId="0" applyNumberFormat="1" applyFont="1" applyFill="1" applyBorder="1"/>
    <xf numFmtId="4" fontId="12" fillId="4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  <xf numFmtId="4" fontId="0" fillId="0" borderId="0" xfId="0" applyNumberFormat="1" applyFont="1"/>
    <xf numFmtId="4" fontId="4" fillId="10" borderId="0" xfId="0" applyNumberFormat="1" applyFont="1" applyFill="1"/>
    <xf numFmtId="44" fontId="12" fillId="3" borderId="14" xfId="0" applyNumberFormat="1" applyFont="1" applyFill="1" applyBorder="1"/>
    <xf numFmtId="0" fontId="18" fillId="2" borderId="0" xfId="0" applyFont="1" applyFill="1" applyBorder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8" fillId="0" borderId="0" xfId="0" applyFont="1" applyBorder="1"/>
    <xf numFmtId="14" fontId="1" fillId="0" borderId="0" xfId="0" applyNumberFormat="1" applyFont="1"/>
    <xf numFmtId="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wrapText="1"/>
    </xf>
    <xf numFmtId="0" fontId="1" fillId="0" borderId="15" xfId="0" applyFont="1" applyBorder="1" applyAlignment="1">
      <alignment horizontal="center"/>
    </xf>
    <xf numFmtId="0" fontId="3" fillId="8" borderId="0" xfId="0" applyFont="1" applyFill="1" applyBorder="1"/>
    <xf numFmtId="0" fontId="0" fillId="0" borderId="0" xfId="0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E3CA72C-5994-4A06-992B-EBF336CE1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workbookViewId="0">
      <selection sqref="A1:AA79"/>
    </sheetView>
  </sheetViews>
  <sheetFormatPr baseColWidth="10" defaultRowHeight="15" x14ac:dyDescent="0.25"/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1"/>
      <c r="Y1" s="1"/>
      <c r="Z1" s="1"/>
      <c r="AA1" s="1"/>
    </row>
    <row r="2" spans="1:27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1"/>
      <c r="Y2" s="1"/>
      <c r="Z2" s="1"/>
      <c r="AA2" s="1"/>
    </row>
    <row r="3" spans="1:27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1"/>
      <c r="Y3" s="1"/>
      <c r="Z3" s="1"/>
      <c r="AA3" s="1"/>
    </row>
    <row r="4" spans="1:27" ht="18.75" x14ac:dyDescent="0.25">
      <c r="A4" s="1"/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17" t="s">
        <v>16</v>
      </c>
      <c r="R5" s="11" t="s">
        <v>17</v>
      </c>
      <c r="S5" s="11" t="s">
        <v>18</v>
      </c>
      <c r="T5" s="18" t="s">
        <v>19</v>
      </c>
      <c r="U5" s="19" t="s">
        <v>20</v>
      </c>
      <c r="V5" s="20" t="s">
        <v>21</v>
      </c>
      <c r="W5" s="21" t="s">
        <v>22</v>
      </c>
      <c r="X5" s="17" t="s">
        <v>23</v>
      </c>
      <c r="Y5" s="17" t="s">
        <v>24</v>
      </c>
      <c r="Z5" s="22" t="s">
        <v>25</v>
      </c>
      <c r="AA5" s="22" t="s">
        <v>26</v>
      </c>
    </row>
    <row r="6" spans="1:27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25"/>
      <c r="W6" s="4"/>
      <c r="X6" s="1"/>
      <c r="Y6" s="1"/>
      <c r="Z6" s="1"/>
      <c r="AA6" s="1"/>
    </row>
    <row r="7" spans="1:27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E7+-N7</f>
        <v>24148.799999999999</v>
      </c>
      <c r="Q7" s="3">
        <v>0</v>
      </c>
      <c r="R7" s="3"/>
      <c r="S7" s="3">
        <v>5127.58</v>
      </c>
      <c r="T7" s="3">
        <v>0.11</v>
      </c>
      <c r="U7" s="29">
        <f>ROUND(E7*0.115,2)</f>
        <v>2777.11</v>
      </c>
      <c r="V7" s="3">
        <f>SUM(S7:U7)+G7</f>
        <v>12904.8</v>
      </c>
      <c r="W7" s="30">
        <f>P7-V7</f>
        <v>11244</v>
      </c>
      <c r="X7" s="31">
        <v>895.49</v>
      </c>
      <c r="Y7" s="3">
        <f>+E7*17.5%+E7*3%</f>
        <v>4950.5039999999999</v>
      </c>
      <c r="Z7" s="32">
        <f>ROUND(+E7*2%,2)</f>
        <v>482.98</v>
      </c>
      <c r="AA7" s="33">
        <f>SUM(X7:Z7)</f>
        <v>6328.9740000000002</v>
      </c>
    </row>
    <row r="8" spans="1:27" ht="21" x14ac:dyDescent="0.35">
      <c r="A8" s="1"/>
      <c r="B8" s="1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3"/>
      <c r="H8" s="3"/>
      <c r="I8" s="3"/>
      <c r="J8" s="3"/>
      <c r="K8" s="3"/>
      <c r="L8" s="3"/>
      <c r="M8" s="3"/>
      <c r="N8" s="34"/>
      <c r="O8" s="3"/>
      <c r="P8" s="3">
        <f>E8+-N8</f>
        <v>6705.32</v>
      </c>
      <c r="Q8" s="3">
        <v>0</v>
      </c>
      <c r="R8" s="3"/>
      <c r="S8" s="3">
        <v>794</v>
      </c>
      <c r="T8" s="3">
        <v>0.21</v>
      </c>
      <c r="U8" s="29">
        <f>ROUND(E8*0.115,2)</f>
        <v>771.11</v>
      </c>
      <c r="V8" s="3">
        <f>SUM(S8:U8)+G8</f>
        <v>1565.3200000000002</v>
      </c>
      <c r="W8" s="30">
        <f>P8-V8</f>
        <v>5140</v>
      </c>
      <c r="X8" s="31">
        <v>403.31</v>
      </c>
      <c r="Y8" s="3">
        <f>+E8*17.5%+E8*3%</f>
        <v>1374.5905999999998</v>
      </c>
      <c r="Z8" s="32">
        <f>ROUND(+E8*2%,2)</f>
        <v>134.11000000000001</v>
      </c>
      <c r="AA8" s="33">
        <f>SUM(X8:Z8)</f>
        <v>1912.0105999999996</v>
      </c>
    </row>
    <row r="9" spans="1:27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5000</v>
      </c>
      <c r="H9" s="38"/>
      <c r="I9" s="38"/>
      <c r="J9" s="38"/>
      <c r="K9" s="38"/>
      <c r="L9" s="38"/>
      <c r="M9" s="38"/>
      <c r="N9" s="38">
        <f t="shared" ref="N9:O9" si="0">SUM(N7:N8)</f>
        <v>0</v>
      </c>
      <c r="O9" s="38">
        <f t="shared" si="0"/>
        <v>0</v>
      </c>
      <c r="P9" s="38">
        <f>SUM(P7:P8)</f>
        <v>30854.12</v>
      </c>
      <c r="Q9" s="38">
        <f t="shared" ref="Q9:AA9" si="1">SUM(Q7:Q8)</f>
        <v>0</v>
      </c>
      <c r="R9" s="38">
        <f t="shared" si="1"/>
        <v>0</v>
      </c>
      <c r="S9" s="38">
        <f t="shared" si="1"/>
        <v>5921.58</v>
      </c>
      <c r="T9" s="38">
        <f t="shared" si="1"/>
        <v>0.32</v>
      </c>
      <c r="U9" s="38">
        <f>SUM(U7:U8)</f>
        <v>3548.2200000000003</v>
      </c>
      <c r="V9" s="38">
        <f t="shared" si="1"/>
        <v>14470.119999999999</v>
      </c>
      <c r="W9" s="38">
        <f>SUM(W7:W8)</f>
        <v>16384</v>
      </c>
      <c r="X9" s="38">
        <f t="shared" si="1"/>
        <v>1298.8</v>
      </c>
      <c r="Y9" s="38">
        <f t="shared" si="1"/>
        <v>6325.0945999999994</v>
      </c>
      <c r="Z9" s="38">
        <f t="shared" si="1"/>
        <v>617.09</v>
      </c>
      <c r="AA9" s="38">
        <f t="shared" si="1"/>
        <v>8240.9845999999998</v>
      </c>
    </row>
    <row r="10" spans="1:27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9"/>
      <c r="X10" s="1"/>
      <c r="Y10" s="1"/>
      <c r="Z10" s="1"/>
      <c r="AA10" s="1"/>
    </row>
    <row r="11" spans="1:27" ht="18.75" x14ac:dyDescent="0.3">
      <c r="A11" s="1"/>
      <c r="B11" s="23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9"/>
      <c r="X11" s="1"/>
      <c r="Y11" s="1"/>
      <c r="Z11" s="1"/>
      <c r="AA11" s="1"/>
    </row>
    <row r="12" spans="1:27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28">
        <v>2535</v>
      </c>
      <c r="H12" s="3"/>
      <c r="I12" s="3"/>
      <c r="J12" s="3"/>
      <c r="K12" s="3"/>
      <c r="L12" s="3"/>
      <c r="M12" s="3"/>
      <c r="N12" s="3"/>
      <c r="O12" s="3"/>
      <c r="P12" s="3">
        <f t="shared" ref="P12:P21" si="2">E12+-N12</f>
        <v>13520</v>
      </c>
      <c r="Q12" s="3">
        <v>0</v>
      </c>
      <c r="R12" s="3"/>
      <c r="S12" s="3">
        <v>2283.5500000000002</v>
      </c>
      <c r="T12" s="3">
        <v>-0.15</v>
      </c>
      <c r="U12" s="29">
        <f t="shared" ref="U12:U21" si="3">ROUND(E12*0.115,2)</f>
        <v>1554.8</v>
      </c>
      <c r="V12" s="3">
        <f t="shared" ref="V12:V21" si="4">SUM(S12:U12)+G12</f>
        <v>6373.2</v>
      </c>
      <c r="W12" s="30">
        <f t="shared" ref="W12:W21" si="5">P12-V12</f>
        <v>7146.8</v>
      </c>
      <c r="X12" s="31">
        <v>595.59</v>
      </c>
      <c r="Y12" s="3">
        <f t="shared" ref="Y12:Y21" si="6">ROUND(+E12*17.5%,2)+ROUND(E12*3%,2)</f>
        <v>2771.6</v>
      </c>
      <c r="Z12" s="32">
        <f t="shared" ref="Z12:Z21" si="7">ROUND(+E12*2%,2)</f>
        <v>270.39999999999998</v>
      </c>
      <c r="AA12" s="33">
        <f t="shared" ref="AA12:AA21" si="8">SUM(X12:Z12)</f>
        <v>3637.59</v>
      </c>
    </row>
    <row r="13" spans="1:27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0"/>
      <c r="O13" s="41"/>
      <c r="P13" s="3">
        <f t="shared" si="2"/>
        <v>7513.82</v>
      </c>
      <c r="Q13" s="3">
        <v>0</v>
      </c>
      <c r="R13" s="3"/>
      <c r="S13" s="3">
        <v>966.73</v>
      </c>
      <c r="T13" s="3">
        <v>0.2</v>
      </c>
      <c r="U13" s="29">
        <f t="shared" si="3"/>
        <v>864.09</v>
      </c>
      <c r="V13" s="3">
        <f t="shared" si="4"/>
        <v>1831.02</v>
      </c>
      <c r="W13" s="30">
        <f t="shared" si="5"/>
        <v>5682.7999999999993</v>
      </c>
      <c r="X13" s="31">
        <v>426.12</v>
      </c>
      <c r="Y13" s="3">
        <f t="shared" si="6"/>
        <v>1540.3300000000002</v>
      </c>
      <c r="Z13" s="32">
        <f t="shared" si="7"/>
        <v>150.28</v>
      </c>
      <c r="AA13" s="33">
        <f t="shared" si="8"/>
        <v>2116.7300000000005</v>
      </c>
    </row>
    <row r="14" spans="1:27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42"/>
      <c r="H14" s="3"/>
      <c r="I14" s="3"/>
      <c r="J14" s="3"/>
      <c r="K14" s="3"/>
      <c r="L14" s="3"/>
      <c r="M14" s="3"/>
      <c r="N14" s="40"/>
      <c r="O14" s="41"/>
      <c r="P14" s="3">
        <f t="shared" si="2"/>
        <v>7513.82</v>
      </c>
      <c r="Q14" s="3">
        <v>0</v>
      </c>
      <c r="R14" s="3"/>
      <c r="S14" s="3">
        <v>966.73</v>
      </c>
      <c r="T14" s="3">
        <v>0.2</v>
      </c>
      <c r="U14" s="29">
        <f t="shared" si="3"/>
        <v>864.09</v>
      </c>
      <c r="V14" s="3">
        <f t="shared" si="4"/>
        <v>1831.02</v>
      </c>
      <c r="W14" s="30">
        <f t="shared" si="5"/>
        <v>5682.7999999999993</v>
      </c>
      <c r="X14" s="31">
        <v>426.12</v>
      </c>
      <c r="Y14" s="3">
        <f t="shared" si="6"/>
        <v>1540.3300000000002</v>
      </c>
      <c r="Z14" s="32">
        <f t="shared" si="7"/>
        <v>150.28</v>
      </c>
      <c r="AA14" s="33">
        <f t="shared" si="8"/>
        <v>2116.7300000000005</v>
      </c>
    </row>
    <row r="15" spans="1:27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2"/>
        <v>7989.28</v>
      </c>
      <c r="Q15" s="3">
        <v>0</v>
      </c>
      <c r="R15" s="3"/>
      <c r="S15" s="3">
        <v>1068.3</v>
      </c>
      <c r="T15" s="3">
        <v>-0.19</v>
      </c>
      <c r="U15" s="29">
        <f t="shared" si="3"/>
        <v>918.77</v>
      </c>
      <c r="V15" s="3">
        <f t="shared" si="4"/>
        <v>1986.8799999999999</v>
      </c>
      <c r="W15" s="30">
        <f t="shared" si="5"/>
        <v>6002.4</v>
      </c>
      <c r="X15" s="31">
        <v>439.53</v>
      </c>
      <c r="Y15" s="3">
        <f t="shared" si="6"/>
        <v>1637.8</v>
      </c>
      <c r="Z15" s="32">
        <f t="shared" si="7"/>
        <v>159.79</v>
      </c>
      <c r="AA15" s="33">
        <f t="shared" si="8"/>
        <v>2237.12</v>
      </c>
    </row>
    <row r="16" spans="1:27" ht="21" x14ac:dyDescent="0.35">
      <c r="A16" s="1"/>
      <c r="B16" s="1" t="s">
        <v>50</v>
      </c>
      <c r="C16" s="2" t="s">
        <v>51</v>
      </c>
      <c r="D16" s="1" t="s">
        <v>52</v>
      </c>
      <c r="E16" s="3">
        <v>5278.78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2"/>
        <v>5278.78</v>
      </c>
      <c r="Q16" s="3">
        <v>0</v>
      </c>
      <c r="R16" s="3"/>
      <c r="S16" s="3">
        <v>511.6</v>
      </c>
      <c r="T16" s="3">
        <v>0.12</v>
      </c>
      <c r="U16" s="29">
        <f t="shared" si="3"/>
        <v>607.05999999999995</v>
      </c>
      <c r="V16" s="3">
        <f t="shared" si="4"/>
        <v>3758.7799999999997</v>
      </c>
      <c r="W16" s="30">
        <f t="shared" si="5"/>
        <v>1520</v>
      </c>
      <c r="X16" s="31">
        <v>363.06</v>
      </c>
      <c r="Y16" s="3">
        <f t="shared" si="6"/>
        <v>1082.1500000000001</v>
      </c>
      <c r="Z16" s="32">
        <f t="shared" si="7"/>
        <v>105.58</v>
      </c>
      <c r="AA16" s="33">
        <f t="shared" si="8"/>
        <v>1550.79</v>
      </c>
    </row>
    <row r="17" spans="1:27" ht="21" x14ac:dyDescent="0.35">
      <c r="A17" s="1"/>
      <c r="B17" s="1" t="s">
        <v>53</v>
      </c>
      <c r="C17" s="2" t="s">
        <v>54</v>
      </c>
      <c r="D17" s="1" t="s">
        <v>55</v>
      </c>
      <c r="E17" s="3">
        <v>4677.54</v>
      </c>
      <c r="F17" s="27">
        <v>15</v>
      </c>
      <c r="G17" s="28">
        <v>2339.52</v>
      </c>
      <c r="H17" s="3"/>
      <c r="I17" s="3"/>
      <c r="J17" s="3"/>
      <c r="K17" s="3"/>
      <c r="L17" s="3"/>
      <c r="M17" s="3"/>
      <c r="N17" s="34"/>
      <c r="O17" s="3"/>
      <c r="P17" s="3">
        <f t="shared" si="2"/>
        <v>4677.54</v>
      </c>
      <c r="Q17" s="3"/>
      <c r="R17" s="3"/>
      <c r="S17" s="3">
        <v>409.06</v>
      </c>
      <c r="T17" s="3">
        <v>0.04</v>
      </c>
      <c r="U17" s="29">
        <f t="shared" si="3"/>
        <v>537.91999999999996</v>
      </c>
      <c r="V17" s="3">
        <f t="shared" si="4"/>
        <v>3286.54</v>
      </c>
      <c r="W17" s="30">
        <f t="shared" si="5"/>
        <v>1391</v>
      </c>
      <c r="X17" s="31">
        <v>346.09</v>
      </c>
      <c r="Y17" s="3">
        <f t="shared" si="6"/>
        <v>958.90000000000009</v>
      </c>
      <c r="Z17" s="32">
        <f t="shared" si="7"/>
        <v>93.55</v>
      </c>
      <c r="AA17" s="33">
        <f t="shared" si="8"/>
        <v>1398.54</v>
      </c>
    </row>
    <row r="18" spans="1:27" ht="21" x14ac:dyDescent="0.35">
      <c r="A18" s="1"/>
      <c r="B18" s="1" t="s">
        <v>56</v>
      </c>
      <c r="C18" s="2" t="s">
        <v>57</v>
      </c>
      <c r="D18" s="1" t="s">
        <v>58</v>
      </c>
      <c r="E18" s="3">
        <v>5278.78</v>
      </c>
      <c r="F18" s="27">
        <v>15</v>
      </c>
      <c r="G18" s="28">
        <v>2010.75</v>
      </c>
      <c r="H18" s="34"/>
      <c r="I18" s="34"/>
      <c r="J18" s="34"/>
      <c r="K18" s="34"/>
      <c r="L18" s="34"/>
      <c r="M18" s="34"/>
      <c r="N18" s="40"/>
      <c r="O18" s="3"/>
      <c r="P18" s="3">
        <f t="shared" si="2"/>
        <v>5278.78</v>
      </c>
      <c r="Q18" s="3"/>
      <c r="R18" s="3"/>
      <c r="S18" s="3">
        <v>511.6</v>
      </c>
      <c r="T18" s="3">
        <v>0.17</v>
      </c>
      <c r="U18" s="29">
        <f t="shared" si="3"/>
        <v>607.05999999999995</v>
      </c>
      <c r="V18" s="3">
        <f t="shared" si="4"/>
        <v>3129.58</v>
      </c>
      <c r="W18" s="30">
        <f t="shared" si="5"/>
        <v>2149.1999999999998</v>
      </c>
      <c r="X18" s="31">
        <v>363.06</v>
      </c>
      <c r="Y18" s="3">
        <f t="shared" si="6"/>
        <v>1082.1500000000001</v>
      </c>
      <c r="Z18" s="32">
        <f t="shared" si="7"/>
        <v>105.58</v>
      </c>
      <c r="AA18" s="33">
        <f t="shared" si="8"/>
        <v>1550.79</v>
      </c>
    </row>
    <row r="19" spans="1:27" ht="21" x14ac:dyDescent="0.35">
      <c r="A19" s="1"/>
      <c r="B19" t="s">
        <v>59</v>
      </c>
      <c r="C19" s="2" t="s">
        <v>60</v>
      </c>
      <c r="D19" t="s">
        <v>61</v>
      </c>
      <c r="E19" s="3">
        <v>5278.78</v>
      </c>
      <c r="F19" s="27">
        <v>15</v>
      </c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2"/>
        <v>5278.78</v>
      </c>
      <c r="Q19" s="3"/>
      <c r="R19" s="3"/>
      <c r="S19" s="3">
        <v>511.6</v>
      </c>
      <c r="T19" s="3">
        <v>0.12</v>
      </c>
      <c r="U19" s="29">
        <f t="shared" si="3"/>
        <v>607.05999999999995</v>
      </c>
      <c r="V19" s="3">
        <f t="shared" si="4"/>
        <v>1118.78</v>
      </c>
      <c r="W19" s="30">
        <f t="shared" si="5"/>
        <v>4160</v>
      </c>
      <c r="X19" s="31">
        <v>363.06</v>
      </c>
      <c r="Y19" s="3">
        <f t="shared" si="6"/>
        <v>1082.1500000000001</v>
      </c>
      <c r="Z19" s="32">
        <f t="shared" si="7"/>
        <v>105.58</v>
      </c>
      <c r="AA19" s="33">
        <f t="shared" si="8"/>
        <v>1550.79</v>
      </c>
    </row>
    <row r="20" spans="1:27" ht="21" x14ac:dyDescent="0.35">
      <c r="A20" s="1"/>
      <c r="B20" t="s">
        <v>62</v>
      </c>
      <c r="C20" s="2" t="s">
        <v>63</v>
      </c>
      <c r="D20" t="s">
        <v>55</v>
      </c>
      <c r="E20" s="3">
        <v>4677.54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4"/>
      <c r="O20" s="3"/>
      <c r="P20" s="3">
        <f t="shared" si="2"/>
        <v>4677.54</v>
      </c>
      <c r="Q20" s="3"/>
      <c r="R20" s="3"/>
      <c r="S20" s="3">
        <v>409.06</v>
      </c>
      <c r="T20" s="3">
        <v>0.16</v>
      </c>
      <c r="U20" s="29">
        <f t="shared" si="3"/>
        <v>537.91999999999996</v>
      </c>
      <c r="V20" s="3">
        <f t="shared" si="4"/>
        <v>2506.14</v>
      </c>
      <c r="W20" s="30">
        <f t="shared" si="5"/>
        <v>2171.4</v>
      </c>
      <c r="X20" s="31">
        <v>346.09</v>
      </c>
      <c r="Y20" s="3">
        <f t="shared" si="6"/>
        <v>958.90000000000009</v>
      </c>
      <c r="Z20" s="32">
        <f t="shared" si="7"/>
        <v>93.55</v>
      </c>
      <c r="AA20" s="33">
        <f t="shared" si="8"/>
        <v>1398.54</v>
      </c>
    </row>
    <row r="21" spans="1:27" ht="21" x14ac:dyDescent="0.35">
      <c r="A21" s="1"/>
      <c r="B21" t="s">
        <v>64</v>
      </c>
      <c r="C21" s="2" t="s">
        <v>65</v>
      </c>
      <c r="D21" t="s">
        <v>66</v>
      </c>
      <c r="E21" s="3">
        <v>5278.78</v>
      </c>
      <c r="F21" s="27">
        <v>15</v>
      </c>
      <c r="G21" s="28">
        <v>444.89</v>
      </c>
      <c r="H21" s="3"/>
      <c r="I21" s="3"/>
      <c r="J21" s="3"/>
      <c r="K21" s="3"/>
      <c r="L21" s="3"/>
      <c r="M21" s="3"/>
      <c r="N21" s="34"/>
      <c r="O21" s="3"/>
      <c r="P21" s="3">
        <f t="shared" si="2"/>
        <v>5278.78</v>
      </c>
      <c r="Q21" s="3"/>
      <c r="R21" s="3"/>
      <c r="S21" s="3">
        <v>511.62</v>
      </c>
      <c r="T21" s="3">
        <v>0.21</v>
      </c>
      <c r="U21" s="29">
        <f t="shared" si="3"/>
        <v>607.05999999999995</v>
      </c>
      <c r="V21" s="3">
        <f t="shared" si="4"/>
        <v>1563.7799999999997</v>
      </c>
      <c r="W21" s="30">
        <f t="shared" si="5"/>
        <v>3715</v>
      </c>
      <c r="X21" s="31">
        <v>363.06</v>
      </c>
      <c r="Y21" s="3">
        <f t="shared" si="6"/>
        <v>1082.1500000000001</v>
      </c>
      <c r="Z21" s="32">
        <f t="shared" si="7"/>
        <v>105.58</v>
      </c>
      <c r="AA21" s="33">
        <f t="shared" si="8"/>
        <v>1550.79</v>
      </c>
    </row>
    <row r="22" spans="1:27" ht="18.75" x14ac:dyDescent="0.3">
      <c r="A22" s="1"/>
      <c r="B22" s="23" t="s">
        <v>35</v>
      </c>
      <c r="C22" s="36"/>
      <c r="D22" s="37"/>
      <c r="E22" s="38">
        <f>SUM(E12:E21)</f>
        <v>67007.12</v>
      </c>
      <c r="F22" s="38"/>
      <c r="G22" s="38">
        <f>+G19+G17+G16+G12+G13+G14+G18+G19+G20+G21</f>
        <v>11529.16</v>
      </c>
      <c r="H22" s="38">
        <f t="shared" ref="H22" si="9">+H19+H17+H16+H12+H13+H14+H18</f>
        <v>0</v>
      </c>
      <c r="I22" s="38"/>
      <c r="J22" s="38"/>
      <c r="K22" s="38"/>
      <c r="L22" s="38"/>
      <c r="M22" s="38"/>
      <c r="N22" s="38">
        <f>SUM(N12:N21)</f>
        <v>0</v>
      </c>
      <c r="O22" s="38">
        <f t="shared" ref="O22" si="10">SUM(O12:Q21)</f>
        <v>67007.12</v>
      </c>
      <c r="P22" s="38">
        <f>SUM(P12:R21)</f>
        <v>67007.12</v>
      </c>
      <c r="Q22" s="38">
        <f>SUM(Q12:S21)</f>
        <v>8149.8500000000022</v>
      </c>
      <c r="R22" s="38">
        <f>SUM(R12:T21)</f>
        <v>8150.7300000000014</v>
      </c>
      <c r="S22" s="38">
        <f t="shared" ref="S22:Z22" si="11">SUM(S12:S21)</f>
        <v>8149.8500000000022</v>
      </c>
      <c r="T22" s="38">
        <f t="shared" si="11"/>
        <v>0.88</v>
      </c>
      <c r="U22" s="38">
        <f t="shared" si="11"/>
        <v>7705.8299999999981</v>
      </c>
      <c r="V22" s="38">
        <f t="shared" si="11"/>
        <v>27385.719999999994</v>
      </c>
      <c r="W22" s="38">
        <f t="shared" si="11"/>
        <v>39621.4</v>
      </c>
      <c r="X22" s="38">
        <f t="shared" si="11"/>
        <v>4031.78</v>
      </c>
      <c r="Y22" s="38">
        <f t="shared" si="11"/>
        <v>13736.46</v>
      </c>
      <c r="Z22" s="38">
        <f t="shared" si="11"/>
        <v>1340.1699999999996</v>
      </c>
      <c r="AA22" s="38">
        <f>SUM(AA12:AA21)</f>
        <v>19108.410000000007</v>
      </c>
    </row>
    <row r="23" spans="1:27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9"/>
      <c r="X23" s="1"/>
      <c r="Y23" s="1"/>
      <c r="Z23" s="1"/>
      <c r="AA23" s="1"/>
    </row>
    <row r="24" spans="1:27" ht="18.75" x14ac:dyDescent="0.3">
      <c r="A24" s="1"/>
      <c r="B24" s="23" t="s">
        <v>67</v>
      </c>
      <c r="C24" s="36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9"/>
      <c r="X24" s="1"/>
      <c r="Y24" s="1"/>
      <c r="Z24" s="1"/>
      <c r="AA24" s="1"/>
    </row>
    <row r="25" spans="1:27" ht="21" x14ac:dyDescent="0.35">
      <c r="A25" s="1"/>
      <c r="B25" s="1" t="s">
        <v>69</v>
      </c>
      <c r="C25" s="2" t="s">
        <v>70</v>
      </c>
      <c r="D25" t="s">
        <v>71</v>
      </c>
      <c r="E25" s="3">
        <v>7513.82</v>
      </c>
      <c r="F25" s="27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E25+-N25</f>
        <v>7513.82</v>
      </c>
      <c r="Q25" s="3">
        <v>0</v>
      </c>
      <c r="R25" s="3"/>
      <c r="S25" s="3">
        <v>966.73</v>
      </c>
      <c r="T25" s="3">
        <v>0.2</v>
      </c>
      <c r="U25" s="29">
        <f>ROUND(E25*0.115,2)</f>
        <v>864.09</v>
      </c>
      <c r="V25" s="3">
        <f>SUM(S25:U25)+G25</f>
        <v>1831.02</v>
      </c>
      <c r="W25" s="30">
        <f>P25-V25</f>
        <v>5682.7999999999993</v>
      </c>
      <c r="X25" s="43">
        <v>426.12</v>
      </c>
      <c r="Y25" s="3">
        <f>ROUND(+E25*17.5%,2)+ROUND(E25*3%,2)</f>
        <v>1540.3300000000002</v>
      </c>
      <c r="Z25" s="32">
        <f>ROUND(+E25*2%,2)</f>
        <v>150.28</v>
      </c>
      <c r="AA25" s="33">
        <f>SUM(X25:Z25)</f>
        <v>2116.7300000000005</v>
      </c>
    </row>
    <row r="26" spans="1:27" ht="21" x14ac:dyDescent="0.35">
      <c r="A26" s="1"/>
      <c r="B26" s="1" t="s">
        <v>72</v>
      </c>
      <c r="C26" s="2" t="s">
        <v>73</v>
      </c>
      <c r="D26" t="s">
        <v>74</v>
      </c>
      <c r="E26" s="3">
        <v>7513.82</v>
      </c>
      <c r="F26" s="27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>E26+-N26</f>
        <v>7513.82</v>
      </c>
      <c r="Q26" s="3">
        <v>0</v>
      </c>
      <c r="R26" s="3"/>
      <c r="S26" s="3">
        <v>966.73</v>
      </c>
      <c r="T26" s="3">
        <v>0.2</v>
      </c>
      <c r="U26" s="29">
        <f>ROUND(E26*0.115,2)</f>
        <v>864.09</v>
      </c>
      <c r="V26" s="3">
        <f>SUM(S26:U26)+G26</f>
        <v>1831.02</v>
      </c>
      <c r="W26" s="30">
        <f>P26-V26</f>
        <v>5682.7999999999993</v>
      </c>
      <c r="X26" s="43">
        <v>426.12</v>
      </c>
      <c r="Y26" s="3">
        <f>ROUND(+E26*17.5%,2)+ROUND(E26*3%,2)</f>
        <v>1540.3300000000002</v>
      </c>
      <c r="Z26" s="32">
        <f>ROUND(+E26*2%,2)</f>
        <v>150.28</v>
      </c>
      <c r="AA26" s="33">
        <f>SUM(X26:Z26)</f>
        <v>2116.7300000000005</v>
      </c>
    </row>
    <row r="27" spans="1:27" ht="21" x14ac:dyDescent="0.35">
      <c r="A27" s="1"/>
      <c r="B27" s="1" t="s">
        <v>75</v>
      </c>
      <c r="C27" s="2" t="s">
        <v>76</v>
      </c>
      <c r="D27" s="1" t="s">
        <v>77</v>
      </c>
      <c r="E27" s="3">
        <v>7513.82</v>
      </c>
      <c r="F27" s="27">
        <v>15</v>
      </c>
      <c r="G27" s="3"/>
      <c r="H27" s="3"/>
      <c r="I27" s="3"/>
      <c r="J27" s="3"/>
      <c r="K27" s="3"/>
      <c r="L27" s="3"/>
      <c r="M27" s="3"/>
      <c r="N27" s="34"/>
      <c r="O27" s="3"/>
      <c r="P27" s="3">
        <f>E27+-N27</f>
        <v>7513.82</v>
      </c>
      <c r="Q27" s="3">
        <v>0</v>
      </c>
      <c r="R27" s="3"/>
      <c r="S27" s="3">
        <v>966.73</v>
      </c>
      <c r="T27" s="3">
        <v>0.2</v>
      </c>
      <c r="U27" s="29">
        <f>ROUND(E27*0.115,2)</f>
        <v>864.09</v>
      </c>
      <c r="V27" s="3">
        <f>SUM(S27:U27)+G27</f>
        <v>1831.02</v>
      </c>
      <c r="W27" s="30">
        <f>P27-V27</f>
        <v>5682.7999999999993</v>
      </c>
      <c r="X27" s="43">
        <v>426.12</v>
      </c>
      <c r="Y27" s="3">
        <f>ROUND(+E27*17.5%,2)+ROUND(E27*3%,2)</f>
        <v>1540.3300000000002</v>
      </c>
      <c r="Z27" s="32">
        <f>ROUND(+E27*2%,2)</f>
        <v>150.28</v>
      </c>
      <c r="AA27" s="33">
        <f>SUM(X27:Z27)</f>
        <v>2116.7300000000005</v>
      </c>
    </row>
    <row r="28" spans="1:27" ht="21" x14ac:dyDescent="0.35">
      <c r="A28" s="1"/>
      <c r="B28" s="44" t="s">
        <v>78</v>
      </c>
      <c r="C28" s="2" t="s">
        <v>79</v>
      </c>
      <c r="D28" t="s">
        <v>74</v>
      </c>
      <c r="E28" s="3">
        <v>7513.82</v>
      </c>
      <c r="F28" s="27">
        <v>15</v>
      </c>
      <c r="G28" s="3"/>
      <c r="H28" s="34"/>
      <c r="I28" s="34"/>
      <c r="J28" s="34"/>
      <c r="K28" s="34"/>
      <c r="L28" s="34"/>
      <c r="M28" s="34"/>
      <c r="N28" s="34"/>
      <c r="O28" s="3"/>
      <c r="P28" s="3">
        <f>E28+-N28</f>
        <v>7513.82</v>
      </c>
      <c r="Q28" s="3"/>
      <c r="R28" s="3"/>
      <c r="S28" s="3">
        <v>966.73</v>
      </c>
      <c r="T28" s="3">
        <v>0.2</v>
      </c>
      <c r="U28" s="29">
        <f>ROUND(E28*0.115,2)</f>
        <v>864.09</v>
      </c>
      <c r="V28" s="3">
        <f>SUM(S28:U28)+G28</f>
        <v>1831.02</v>
      </c>
      <c r="W28" s="30">
        <f>P28-V28</f>
        <v>5682.7999999999993</v>
      </c>
      <c r="X28" s="43">
        <v>426.12</v>
      </c>
      <c r="Y28" s="3">
        <f>ROUND(+E28*17.5%,2)+ROUND(E28*3%,2)</f>
        <v>1540.3300000000002</v>
      </c>
      <c r="Z28" s="32">
        <f>ROUND(+E28*2%,2)</f>
        <v>150.28</v>
      </c>
      <c r="AA28" s="33">
        <f>SUM(X28:Z28)</f>
        <v>2116.7300000000005</v>
      </c>
    </row>
    <row r="29" spans="1:27" ht="18.75" x14ac:dyDescent="0.3">
      <c r="A29" s="1"/>
      <c r="B29" s="23" t="s">
        <v>35</v>
      </c>
      <c r="C29" s="36"/>
      <c r="D29" s="37"/>
      <c r="E29" s="38">
        <f>SUM(E25:E28)</f>
        <v>30055.279999999999</v>
      </c>
      <c r="F29" s="38"/>
      <c r="G29" s="38">
        <f>+G28+G27+G25+G26</f>
        <v>0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 t="shared" ref="O29" si="12">SUM(O25:O28)</f>
        <v>0</v>
      </c>
      <c r="P29" s="38">
        <f>SUM(P25:P28)</f>
        <v>30055.279999999999</v>
      </c>
      <c r="Q29" s="38">
        <f>SUM(Q25:Q27)</f>
        <v>0</v>
      </c>
      <c r="R29" s="38">
        <f>SUM(R25:R27)</f>
        <v>0</v>
      </c>
      <c r="S29" s="38">
        <f>SUM(S25:S28)</f>
        <v>3866.92</v>
      </c>
      <c r="T29" s="38">
        <f>SUM(T25:T28)</f>
        <v>0.8</v>
      </c>
      <c r="U29" s="38">
        <f>SUM(U25:U28)</f>
        <v>3456.36</v>
      </c>
      <c r="V29" s="38">
        <f t="shared" ref="V29:AA29" si="13">SUM(V25:V28)</f>
        <v>7324.08</v>
      </c>
      <c r="W29" s="38">
        <f t="shared" si="13"/>
        <v>22731.199999999997</v>
      </c>
      <c r="X29" s="38">
        <f t="shared" si="13"/>
        <v>1704.48</v>
      </c>
      <c r="Y29" s="38">
        <f t="shared" si="13"/>
        <v>6161.3200000000006</v>
      </c>
      <c r="Z29" s="38">
        <f t="shared" si="13"/>
        <v>601.12</v>
      </c>
      <c r="AA29" s="38">
        <f t="shared" si="13"/>
        <v>8466.9200000000019</v>
      </c>
    </row>
    <row r="30" spans="1:27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9"/>
      <c r="X30" s="1"/>
      <c r="Y30" s="1"/>
      <c r="Z30" s="1"/>
      <c r="AA30" s="1"/>
    </row>
    <row r="31" spans="1:27" ht="18.75" x14ac:dyDescent="0.3">
      <c r="A31" s="1"/>
      <c r="B31" s="23" t="s">
        <v>80</v>
      </c>
      <c r="C31" s="36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9"/>
      <c r="X31" s="1"/>
      <c r="Y31" s="1"/>
      <c r="Z31" s="1"/>
      <c r="AA31" s="1"/>
    </row>
    <row r="32" spans="1:27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45"/>
      <c r="V32" s="3"/>
      <c r="W32" s="46"/>
      <c r="X32" s="43"/>
      <c r="Y32" s="43"/>
      <c r="Z32" s="32"/>
      <c r="AA32" s="33"/>
    </row>
    <row r="33" spans="1:27" ht="21" x14ac:dyDescent="0.35">
      <c r="A33" s="1"/>
      <c r="B33" t="s">
        <v>82</v>
      </c>
      <c r="C33" s="2" t="s">
        <v>84</v>
      </c>
      <c r="D33" t="s">
        <v>85</v>
      </c>
      <c r="E33" s="3">
        <v>7513.82</v>
      </c>
      <c r="F33" s="27">
        <v>15</v>
      </c>
      <c r="G33" s="3"/>
      <c r="H33" s="3"/>
      <c r="I33" s="3"/>
      <c r="J33" s="3"/>
      <c r="K33" s="3"/>
      <c r="L33" s="3"/>
      <c r="M33" s="3"/>
      <c r="N33" s="34"/>
      <c r="O33" s="3"/>
      <c r="P33" s="3">
        <f t="shared" ref="P33:P49" si="14">E33+-N33</f>
        <v>7513.82</v>
      </c>
      <c r="Q33" s="3"/>
      <c r="R33" s="3"/>
      <c r="S33" s="3">
        <v>966.73</v>
      </c>
      <c r="T33" s="3">
        <v>0.2</v>
      </c>
      <c r="U33" s="45">
        <f t="shared" ref="U33:U49" si="15">ROUND(E33*0.115,2)</f>
        <v>864.09</v>
      </c>
      <c r="V33" s="3">
        <f t="shared" ref="V33:V39" si="16">SUM(S33:U33)+G33</f>
        <v>1831.02</v>
      </c>
      <c r="W33" s="30">
        <f t="shared" ref="W33:W49" si="17">P33-V33</f>
        <v>5682.7999999999993</v>
      </c>
      <c r="X33" s="43">
        <v>426.12</v>
      </c>
      <c r="Y33" s="3">
        <f t="shared" ref="Y33:Y49" si="18">ROUND(+E33*17.5%,2)+ROUND(E33*3%,2)</f>
        <v>1540.3300000000002</v>
      </c>
      <c r="Z33" s="32">
        <f t="shared" ref="Z33:Z49" si="19">ROUND(+E33*2%,2)</f>
        <v>150.28</v>
      </c>
      <c r="AA33" s="33">
        <f t="shared" ref="AA33:AA49" si="20">SUM(X33:Z33)</f>
        <v>2116.7300000000005</v>
      </c>
    </row>
    <row r="34" spans="1:27" ht="21" x14ac:dyDescent="0.35">
      <c r="A34" s="1"/>
      <c r="B34" s="44" t="s">
        <v>86</v>
      </c>
      <c r="C34" s="2" t="s">
        <v>87</v>
      </c>
      <c r="D34" t="s">
        <v>85</v>
      </c>
      <c r="E34" s="3">
        <v>7513.82</v>
      </c>
      <c r="F34" s="27">
        <v>15</v>
      </c>
      <c r="G34" s="42"/>
      <c r="H34" s="3"/>
      <c r="I34" s="3"/>
      <c r="J34" s="3"/>
      <c r="K34" s="3"/>
      <c r="L34" s="3"/>
      <c r="M34" s="3"/>
      <c r="N34" s="34"/>
      <c r="O34" s="3"/>
      <c r="P34" s="3">
        <f t="shared" si="14"/>
        <v>7513.82</v>
      </c>
      <c r="Q34" s="3"/>
      <c r="R34" s="3"/>
      <c r="S34" s="3">
        <v>966.73</v>
      </c>
      <c r="T34" s="3">
        <v>0.2</v>
      </c>
      <c r="U34" s="45">
        <f t="shared" si="15"/>
        <v>864.09</v>
      </c>
      <c r="V34" s="3">
        <f t="shared" si="16"/>
        <v>1831.02</v>
      </c>
      <c r="W34" s="30">
        <f t="shared" si="17"/>
        <v>5682.7999999999993</v>
      </c>
      <c r="X34" s="43">
        <v>426.12</v>
      </c>
      <c r="Y34" s="3">
        <f t="shared" si="18"/>
        <v>1540.3300000000002</v>
      </c>
      <c r="Z34" s="32">
        <f t="shared" si="19"/>
        <v>150.28</v>
      </c>
      <c r="AA34" s="33">
        <f t="shared" si="20"/>
        <v>2116.7300000000005</v>
      </c>
    </row>
    <row r="35" spans="1:27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1332</v>
      </c>
      <c r="H35" s="3"/>
      <c r="I35" s="3"/>
      <c r="J35" s="3"/>
      <c r="K35" s="3"/>
      <c r="L35" s="3"/>
      <c r="M35" s="3"/>
      <c r="N35" s="34"/>
      <c r="O35" s="3"/>
      <c r="P35" s="3">
        <f t="shared" si="14"/>
        <v>7989.28</v>
      </c>
      <c r="Q35" s="3">
        <v>0</v>
      </c>
      <c r="R35" s="3"/>
      <c r="S35" s="3">
        <v>1068.3</v>
      </c>
      <c r="T35" s="3">
        <v>-0.19</v>
      </c>
      <c r="U35" s="45">
        <f t="shared" si="15"/>
        <v>918.77</v>
      </c>
      <c r="V35" s="3">
        <f t="shared" si="16"/>
        <v>3318.88</v>
      </c>
      <c r="W35" s="30">
        <f t="shared" si="17"/>
        <v>4670.3999999999996</v>
      </c>
      <c r="X35" s="43">
        <v>439.53</v>
      </c>
      <c r="Y35" s="3">
        <f t="shared" si="18"/>
        <v>1637.8</v>
      </c>
      <c r="Z35" s="32">
        <f t="shared" si="19"/>
        <v>159.79</v>
      </c>
      <c r="AA35" s="33">
        <f t="shared" si="20"/>
        <v>2237.12</v>
      </c>
    </row>
    <row r="36" spans="1:27" ht="21" x14ac:dyDescent="0.35">
      <c r="A36" s="1"/>
      <c r="B36" s="1" t="s">
        <v>91</v>
      </c>
      <c r="C36" s="2" t="s">
        <v>92</v>
      </c>
      <c r="D36" s="1" t="s">
        <v>93</v>
      </c>
      <c r="E36" s="3">
        <v>7513.82</v>
      </c>
      <c r="F36" s="27">
        <v>15</v>
      </c>
      <c r="G36" s="28">
        <v>3417</v>
      </c>
      <c r="H36" s="3"/>
      <c r="I36" s="3"/>
      <c r="J36" s="3"/>
      <c r="K36" s="3"/>
      <c r="L36" s="3"/>
      <c r="M36" s="3"/>
      <c r="N36" s="34"/>
      <c r="O36" s="3"/>
      <c r="P36" s="3">
        <f t="shared" si="14"/>
        <v>7513.82</v>
      </c>
      <c r="Q36" s="3">
        <v>0</v>
      </c>
      <c r="R36" s="3"/>
      <c r="S36" s="3">
        <v>966.73</v>
      </c>
      <c r="T36" s="3">
        <v>0.2</v>
      </c>
      <c r="U36" s="45">
        <f t="shared" si="15"/>
        <v>864.09</v>
      </c>
      <c r="V36" s="3">
        <f t="shared" si="16"/>
        <v>5248.02</v>
      </c>
      <c r="W36" s="30">
        <f t="shared" si="17"/>
        <v>2265.7999999999993</v>
      </c>
      <c r="X36" s="43">
        <v>426.12</v>
      </c>
      <c r="Y36" s="3">
        <f t="shared" si="18"/>
        <v>1540.3300000000002</v>
      </c>
      <c r="Z36" s="32">
        <f t="shared" si="19"/>
        <v>150.28</v>
      </c>
      <c r="AA36" s="33">
        <f t="shared" si="20"/>
        <v>2116.7300000000005</v>
      </c>
    </row>
    <row r="37" spans="1:27" ht="21" x14ac:dyDescent="0.35">
      <c r="A37" s="1"/>
      <c r="B37" s="1" t="s">
        <v>94</v>
      </c>
      <c r="C37" s="2" t="s">
        <v>95</v>
      </c>
      <c r="D37" s="1" t="s">
        <v>96</v>
      </c>
      <c r="E37" s="3">
        <v>7513.82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0"/>
      <c r="O37" s="3"/>
      <c r="P37" s="3">
        <f t="shared" si="14"/>
        <v>7513.82</v>
      </c>
      <c r="Q37" s="3">
        <v>0</v>
      </c>
      <c r="R37" s="3"/>
      <c r="S37" s="3">
        <v>966.73</v>
      </c>
      <c r="T37" s="3"/>
      <c r="U37" s="45">
        <f t="shared" si="15"/>
        <v>864.09</v>
      </c>
      <c r="V37" s="3">
        <f t="shared" si="16"/>
        <v>3973.82</v>
      </c>
      <c r="W37" s="30">
        <f t="shared" si="17"/>
        <v>3539.9999999999995</v>
      </c>
      <c r="X37" s="43">
        <v>426.12</v>
      </c>
      <c r="Y37" s="3">
        <f t="shared" si="18"/>
        <v>1540.3300000000002</v>
      </c>
      <c r="Z37" s="32">
        <f t="shared" si="19"/>
        <v>150.28</v>
      </c>
      <c r="AA37" s="33">
        <f t="shared" si="20"/>
        <v>2116.7300000000005</v>
      </c>
    </row>
    <row r="38" spans="1:27" ht="21" x14ac:dyDescent="0.35">
      <c r="A38" s="1"/>
      <c r="B38" s="1" t="s">
        <v>97</v>
      </c>
      <c r="C38" s="2" t="s">
        <v>98</v>
      </c>
      <c r="D38" s="1" t="s">
        <v>96</v>
      </c>
      <c r="E38" s="3"/>
      <c r="F38" s="27"/>
      <c r="G38" s="42"/>
      <c r="H38" s="3"/>
      <c r="I38" s="3"/>
      <c r="J38" s="3"/>
      <c r="K38" s="3"/>
      <c r="L38" s="3"/>
      <c r="M38" s="3"/>
      <c r="N38" s="34"/>
      <c r="O38" s="3"/>
      <c r="P38" s="3">
        <f t="shared" si="14"/>
        <v>0</v>
      </c>
      <c r="Q38" s="3">
        <v>0</v>
      </c>
      <c r="R38" s="3"/>
      <c r="S38" s="3"/>
      <c r="T38" s="3"/>
      <c r="U38" s="45">
        <f t="shared" si="15"/>
        <v>0</v>
      </c>
      <c r="V38" s="3">
        <f t="shared" si="16"/>
        <v>0</v>
      </c>
      <c r="W38" s="30">
        <f t="shared" si="17"/>
        <v>0</v>
      </c>
      <c r="X38" s="43"/>
      <c r="Y38" s="3">
        <f t="shared" si="18"/>
        <v>0</v>
      </c>
      <c r="Z38" s="32">
        <f t="shared" si="19"/>
        <v>0</v>
      </c>
      <c r="AA38" s="33">
        <f t="shared" si="20"/>
        <v>0</v>
      </c>
    </row>
    <row r="39" spans="1:27" ht="21" x14ac:dyDescent="0.35">
      <c r="A39" s="1"/>
      <c r="B39" s="1" t="s">
        <v>99</v>
      </c>
      <c r="C39" s="2" t="s">
        <v>100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14"/>
        <v>7513.82</v>
      </c>
      <c r="Q39" s="3">
        <v>0</v>
      </c>
      <c r="R39" s="3"/>
      <c r="S39" s="3">
        <v>966.73</v>
      </c>
      <c r="T39" s="3">
        <v>0.2</v>
      </c>
      <c r="U39" s="45">
        <f t="shared" si="15"/>
        <v>864.09</v>
      </c>
      <c r="V39" s="3">
        <f t="shared" si="16"/>
        <v>1831.02</v>
      </c>
      <c r="W39" s="30">
        <f t="shared" si="17"/>
        <v>5682.7999999999993</v>
      </c>
      <c r="X39" s="43">
        <v>426.12</v>
      </c>
      <c r="Y39" s="3">
        <f t="shared" si="18"/>
        <v>1540.3300000000002</v>
      </c>
      <c r="Z39" s="32">
        <f t="shared" si="19"/>
        <v>150.28</v>
      </c>
      <c r="AA39" s="33">
        <f t="shared" si="20"/>
        <v>2116.7300000000005</v>
      </c>
    </row>
    <row r="40" spans="1:27" ht="21" x14ac:dyDescent="0.35">
      <c r="A40" s="1"/>
      <c r="B40" t="s">
        <v>101</v>
      </c>
      <c r="C40" s="2" t="s">
        <v>102</v>
      </c>
      <c r="D40" t="s">
        <v>103</v>
      </c>
      <c r="E40" s="3">
        <v>7513.82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0"/>
      <c r="O40" s="3"/>
      <c r="P40" s="3">
        <f t="shared" si="14"/>
        <v>7513.82</v>
      </c>
      <c r="Q40" s="3">
        <v>0</v>
      </c>
      <c r="R40" s="3"/>
      <c r="S40" s="3">
        <v>966.73</v>
      </c>
      <c r="T40" s="3">
        <v>0.11</v>
      </c>
      <c r="U40" s="45">
        <f t="shared" si="15"/>
        <v>864.09</v>
      </c>
      <c r="V40" s="3">
        <f>SUM(S40:U40)+G40+J40+K40+L40+M40</f>
        <v>5587.420000000001</v>
      </c>
      <c r="W40" s="30">
        <f t="shared" si="17"/>
        <v>1926.3999999999987</v>
      </c>
      <c r="X40" s="43">
        <v>426.12</v>
      </c>
      <c r="Y40" s="3">
        <f t="shared" si="18"/>
        <v>1540.3300000000002</v>
      </c>
      <c r="Z40" s="32">
        <f t="shared" si="19"/>
        <v>150.28</v>
      </c>
      <c r="AA40" s="33">
        <f t="shared" si="20"/>
        <v>2116.7300000000005</v>
      </c>
    </row>
    <row r="41" spans="1:27" ht="21" x14ac:dyDescent="0.35">
      <c r="A41" s="1"/>
      <c r="B41" s="1" t="s">
        <v>104</v>
      </c>
      <c r="C41" s="2" t="s">
        <v>105</v>
      </c>
      <c r="D41" s="1" t="s">
        <v>103</v>
      </c>
      <c r="E41" s="3">
        <v>7513.82</v>
      </c>
      <c r="F41" s="27">
        <v>15</v>
      </c>
      <c r="G41" s="47"/>
      <c r="H41" s="3"/>
      <c r="I41" s="3"/>
      <c r="J41" s="28">
        <v>2254.1999999999998</v>
      </c>
      <c r="K41" s="28">
        <v>112.95</v>
      </c>
      <c r="L41" s="47"/>
      <c r="M41" s="47"/>
      <c r="N41" s="40"/>
      <c r="O41" s="3"/>
      <c r="P41" s="3">
        <f t="shared" si="14"/>
        <v>7513.82</v>
      </c>
      <c r="Q41" s="3">
        <v>0</v>
      </c>
      <c r="R41" s="3"/>
      <c r="S41" s="3">
        <v>966.73</v>
      </c>
      <c r="T41" s="3">
        <v>0.05</v>
      </c>
      <c r="U41" s="45">
        <f t="shared" si="15"/>
        <v>864.09</v>
      </c>
      <c r="V41" s="3">
        <f>SUM(S41:U41)+G41+J41+K41</f>
        <v>4198.0199999999995</v>
      </c>
      <c r="W41" s="30">
        <f t="shared" si="17"/>
        <v>3315.8</v>
      </c>
      <c r="X41" s="43">
        <v>426.12</v>
      </c>
      <c r="Y41" s="3">
        <f t="shared" si="18"/>
        <v>1540.3300000000002</v>
      </c>
      <c r="Z41" s="32">
        <f t="shared" si="19"/>
        <v>150.28</v>
      </c>
      <c r="AA41" s="33">
        <f t="shared" si="20"/>
        <v>2116.7300000000005</v>
      </c>
    </row>
    <row r="42" spans="1:27" ht="21" x14ac:dyDescent="0.35">
      <c r="A42" s="1"/>
      <c r="B42" s="1" t="s">
        <v>106</v>
      </c>
      <c r="C42" s="2" t="s">
        <v>107</v>
      </c>
      <c r="D42" s="1" t="s">
        <v>108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14"/>
        <v>7513.82</v>
      </c>
      <c r="Q42" s="3">
        <v>0</v>
      </c>
      <c r="R42" s="3"/>
      <c r="S42" s="3">
        <v>966.73</v>
      </c>
      <c r="T42" s="3">
        <v>0.2</v>
      </c>
      <c r="U42" s="45">
        <f t="shared" si="15"/>
        <v>864.09</v>
      </c>
      <c r="V42" s="3">
        <f t="shared" ref="V42:V49" si="21">SUM(S42:U42)+G42</f>
        <v>1831.02</v>
      </c>
      <c r="W42" s="30">
        <f t="shared" si="17"/>
        <v>5682.7999999999993</v>
      </c>
      <c r="X42" s="43">
        <v>426.12</v>
      </c>
      <c r="Y42" s="3">
        <f t="shared" si="18"/>
        <v>1540.3300000000002</v>
      </c>
      <c r="Z42" s="32">
        <f t="shared" si="19"/>
        <v>150.28</v>
      </c>
      <c r="AA42" s="33">
        <f t="shared" si="20"/>
        <v>2116.7300000000005</v>
      </c>
    </row>
    <row r="43" spans="1:27" ht="21" x14ac:dyDescent="0.35">
      <c r="A43" s="1"/>
      <c r="B43" s="1" t="s">
        <v>109</v>
      </c>
      <c r="C43" s="2" t="s">
        <v>110</v>
      </c>
      <c r="D43" s="1" t="s">
        <v>108</v>
      </c>
      <c r="E43" s="3">
        <v>7513.82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14"/>
        <v>7513.82</v>
      </c>
      <c r="Q43" s="3">
        <v>0</v>
      </c>
      <c r="R43" s="3"/>
      <c r="S43" s="3">
        <v>966.73</v>
      </c>
      <c r="T43" s="3">
        <v>0.2</v>
      </c>
      <c r="U43" s="45">
        <f t="shared" si="15"/>
        <v>864.09</v>
      </c>
      <c r="V43" s="3">
        <f t="shared" si="21"/>
        <v>3084.02</v>
      </c>
      <c r="W43" s="30">
        <f t="shared" si="17"/>
        <v>4429.7999999999993</v>
      </c>
      <c r="X43" s="43">
        <v>426.12</v>
      </c>
      <c r="Y43" s="3">
        <f t="shared" si="18"/>
        <v>1540.3300000000002</v>
      </c>
      <c r="Z43" s="32">
        <f t="shared" si="19"/>
        <v>150.28</v>
      </c>
      <c r="AA43" s="33">
        <f t="shared" si="20"/>
        <v>2116.7300000000005</v>
      </c>
    </row>
    <row r="44" spans="1:27" ht="21" x14ac:dyDescent="0.35">
      <c r="A44" s="1"/>
      <c r="B44" t="s">
        <v>111</v>
      </c>
      <c r="C44" s="2" t="s">
        <v>112</v>
      </c>
      <c r="D44" t="s">
        <v>113</v>
      </c>
      <c r="E44" s="3">
        <v>7513.82</v>
      </c>
      <c r="F44" s="27">
        <v>15</v>
      </c>
      <c r="G44" s="28">
        <v>890</v>
      </c>
      <c r="H44" s="3"/>
      <c r="I44" s="3"/>
      <c r="J44" s="3"/>
      <c r="K44" s="3"/>
      <c r="L44" s="3"/>
      <c r="M44" s="3"/>
      <c r="N44" s="34"/>
      <c r="O44" s="3"/>
      <c r="P44" s="3">
        <f t="shared" si="14"/>
        <v>7513.82</v>
      </c>
      <c r="Q44" s="3">
        <v>0</v>
      </c>
      <c r="R44" s="3"/>
      <c r="S44" s="3">
        <v>966.73</v>
      </c>
      <c r="T44" s="3">
        <v>0.2</v>
      </c>
      <c r="U44" s="45">
        <f t="shared" si="15"/>
        <v>864.09</v>
      </c>
      <c r="V44" s="3">
        <f t="shared" si="21"/>
        <v>2721.02</v>
      </c>
      <c r="W44" s="30">
        <f t="shared" si="17"/>
        <v>4792.7999999999993</v>
      </c>
      <c r="X44" s="43">
        <v>426.12</v>
      </c>
      <c r="Y44" s="3">
        <f t="shared" si="18"/>
        <v>1540.3300000000002</v>
      </c>
      <c r="Z44" s="32">
        <f t="shared" si="19"/>
        <v>150.28</v>
      </c>
      <c r="AA44" s="33">
        <f t="shared" si="20"/>
        <v>2116.7300000000005</v>
      </c>
    </row>
    <row r="45" spans="1:27" ht="21" x14ac:dyDescent="0.35">
      <c r="A45" s="1"/>
      <c r="B45" t="s">
        <v>114</v>
      </c>
      <c r="C45" s="2" t="s">
        <v>115</v>
      </c>
      <c r="D45" t="s">
        <v>113</v>
      </c>
      <c r="E45" s="3">
        <v>7513.82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14"/>
        <v>7513.82</v>
      </c>
      <c r="Q45" s="3">
        <v>0</v>
      </c>
      <c r="R45" s="3"/>
      <c r="S45" s="3">
        <v>966.73</v>
      </c>
      <c r="T45" s="3">
        <v>0.2</v>
      </c>
      <c r="U45" s="45">
        <f t="shared" si="15"/>
        <v>864.09</v>
      </c>
      <c r="V45" s="3">
        <f t="shared" si="21"/>
        <v>2775.02</v>
      </c>
      <c r="W45" s="30">
        <f t="shared" si="17"/>
        <v>4738.7999999999993</v>
      </c>
      <c r="X45" s="43">
        <v>426.12</v>
      </c>
      <c r="Y45" s="3">
        <f t="shared" si="18"/>
        <v>1540.3300000000002</v>
      </c>
      <c r="Z45" s="32">
        <f t="shared" si="19"/>
        <v>150.28</v>
      </c>
      <c r="AA45" s="33">
        <f t="shared" si="20"/>
        <v>2116.7300000000005</v>
      </c>
    </row>
    <row r="46" spans="1:27" ht="21" x14ac:dyDescent="0.35">
      <c r="A46" s="1"/>
      <c r="B46" t="s">
        <v>116</v>
      </c>
      <c r="C46" s="2" t="s">
        <v>117</v>
      </c>
      <c r="D46" t="s">
        <v>113</v>
      </c>
      <c r="E46" s="3">
        <v>7513.82</v>
      </c>
      <c r="F46" s="27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14"/>
        <v>7513.82</v>
      </c>
      <c r="Q46" s="3">
        <v>0</v>
      </c>
      <c r="R46" s="3"/>
      <c r="S46" s="3">
        <v>966.73</v>
      </c>
      <c r="T46" s="3">
        <v>0.2</v>
      </c>
      <c r="U46" s="45">
        <f t="shared" si="15"/>
        <v>864.09</v>
      </c>
      <c r="V46" s="3">
        <f t="shared" si="21"/>
        <v>1831.02</v>
      </c>
      <c r="W46" s="30">
        <f t="shared" si="17"/>
        <v>5682.7999999999993</v>
      </c>
      <c r="X46" s="43">
        <v>426.12</v>
      </c>
      <c r="Y46" s="3">
        <f t="shared" si="18"/>
        <v>1540.3300000000002</v>
      </c>
      <c r="Z46" s="32">
        <f t="shared" si="19"/>
        <v>150.28</v>
      </c>
      <c r="AA46" s="33">
        <f t="shared" si="20"/>
        <v>2116.7300000000005</v>
      </c>
    </row>
    <row r="47" spans="1:27" ht="21" x14ac:dyDescent="0.35">
      <c r="A47" s="1"/>
      <c r="B47" t="s">
        <v>118</v>
      </c>
      <c r="C47" s="2" t="s">
        <v>119</v>
      </c>
      <c r="D47" t="s">
        <v>113</v>
      </c>
      <c r="E47" s="3">
        <v>7513.82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4"/>
      <c r="O47" s="3"/>
      <c r="P47" s="3">
        <f t="shared" si="14"/>
        <v>7513.82</v>
      </c>
      <c r="Q47" s="3">
        <v>0</v>
      </c>
      <c r="R47" s="3"/>
      <c r="S47" s="3">
        <v>966.73</v>
      </c>
      <c r="T47" s="3">
        <v>0.22</v>
      </c>
      <c r="U47" s="45">
        <f t="shared" si="15"/>
        <v>864.09</v>
      </c>
      <c r="V47" s="3">
        <f>SUM(S47:U47)+G47+I47</f>
        <v>4431.82</v>
      </c>
      <c r="W47" s="48">
        <f t="shared" si="17"/>
        <v>3082</v>
      </c>
      <c r="X47" s="43">
        <v>426.12</v>
      </c>
      <c r="Y47" s="3">
        <f t="shared" si="18"/>
        <v>1540.3300000000002</v>
      </c>
      <c r="Z47" s="32">
        <f t="shared" si="19"/>
        <v>150.28</v>
      </c>
      <c r="AA47" s="33">
        <f t="shared" si="20"/>
        <v>2116.7300000000005</v>
      </c>
    </row>
    <row r="48" spans="1:27" ht="21" x14ac:dyDescent="0.35">
      <c r="A48" s="1"/>
      <c r="B48" t="s">
        <v>120</v>
      </c>
      <c r="C48" s="2" t="s">
        <v>98</v>
      </c>
      <c r="D48" t="s">
        <v>113</v>
      </c>
      <c r="E48" s="3"/>
      <c r="F48" s="27"/>
      <c r="G48" s="3"/>
      <c r="H48" s="3"/>
      <c r="I48" s="3"/>
      <c r="J48" s="3"/>
      <c r="K48" s="3"/>
      <c r="L48" s="3"/>
      <c r="M48" s="3"/>
      <c r="N48" s="40"/>
      <c r="O48" s="3"/>
      <c r="P48" s="3">
        <f t="shared" si="14"/>
        <v>0</v>
      </c>
      <c r="Q48" s="3">
        <v>0</v>
      </c>
      <c r="R48" s="3"/>
      <c r="S48" s="3"/>
      <c r="T48" s="3"/>
      <c r="U48" s="45">
        <f t="shared" si="15"/>
        <v>0</v>
      </c>
      <c r="V48" s="3">
        <f t="shared" si="21"/>
        <v>0</v>
      </c>
      <c r="W48" s="30">
        <f t="shared" si="17"/>
        <v>0</v>
      </c>
      <c r="X48" s="43"/>
      <c r="Y48" s="3">
        <f t="shared" si="18"/>
        <v>0</v>
      </c>
      <c r="Z48" s="32">
        <f t="shared" si="19"/>
        <v>0</v>
      </c>
      <c r="AA48" s="33">
        <f t="shared" si="20"/>
        <v>0</v>
      </c>
    </row>
    <row r="49" spans="1:27" ht="21" x14ac:dyDescent="0.35">
      <c r="A49" s="1"/>
      <c r="B49" t="s">
        <v>121</v>
      </c>
      <c r="C49" s="2" t="s">
        <v>122</v>
      </c>
      <c r="D49" t="s">
        <v>123</v>
      </c>
      <c r="E49" s="3">
        <v>4677.54</v>
      </c>
      <c r="F49" s="27">
        <v>15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14"/>
        <v>4677.54</v>
      </c>
      <c r="Q49" s="3"/>
      <c r="R49" s="3"/>
      <c r="S49" s="3">
        <v>409.06</v>
      </c>
      <c r="T49" s="3">
        <v>0.16</v>
      </c>
      <c r="U49" s="45">
        <f t="shared" si="15"/>
        <v>537.91999999999996</v>
      </c>
      <c r="V49" s="3">
        <f t="shared" si="21"/>
        <v>947.14</v>
      </c>
      <c r="W49" s="49">
        <f t="shared" si="17"/>
        <v>3730.4</v>
      </c>
      <c r="X49" s="31">
        <v>346.09</v>
      </c>
      <c r="Y49" s="3">
        <f t="shared" si="18"/>
        <v>958.90000000000009</v>
      </c>
      <c r="Z49" s="32">
        <f t="shared" si="19"/>
        <v>93.55</v>
      </c>
      <c r="AA49" s="33">
        <f t="shared" si="20"/>
        <v>1398.54</v>
      </c>
    </row>
    <row r="50" spans="1:27" ht="18.75" x14ac:dyDescent="0.3">
      <c r="A50" s="1"/>
      <c r="B50" s="23" t="s">
        <v>35</v>
      </c>
      <c r="C50" s="36"/>
      <c r="D50" s="37"/>
      <c r="E50" s="38">
        <f>SUM(E32:E49)</f>
        <v>110346.48000000003</v>
      </c>
      <c r="F50" s="38"/>
      <c r="G50" s="38">
        <f>SUM(G32:G49)</f>
        <v>9979</v>
      </c>
      <c r="H50" s="38">
        <f t="shared" ref="H50:M50" si="22">SUM(H32:H49)</f>
        <v>0</v>
      </c>
      <c r="I50" s="38">
        <f t="shared" si="22"/>
        <v>2600.7800000000002</v>
      </c>
      <c r="J50" s="38">
        <f t="shared" si="22"/>
        <v>4511.2299999999996</v>
      </c>
      <c r="K50" s="38">
        <f t="shared" si="22"/>
        <v>199.13</v>
      </c>
      <c r="L50" s="38">
        <f t="shared" si="22"/>
        <v>1375.93</v>
      </c>
      <c r="M50" s="38">
        <f t="shared" si="22"/>
        <v>37.35</v>
      </c>
      <c r="N50" s="38">
        <f>SUM(N32:N49)</f>
        <v>0</v>
      </c>
      <c r="O50" s="38">
        <f t="shared" ref="O50:AA50" si="23">SUM(O32:O49)</f>
        <v>0</v>
      </c>
      <c r="P50" s="38">
        <f t="shared" si="23"/>
        <v>110346.48000000003</v>
      </c>
      <c r="Q50" s="38">
        <f t="shared" si="23"/>
        <v>0</v>
      </c>
      <c r="R50" s="38">
        <f t="shared" si="23"/>
        <v>0</v>
      </c>
      <c r="S50" s="38">
        <f t="shared" si="23"/>
        <v>14044.849999999997</v>
      </c>
      <c r="T50" s="38">
        <f>SUM(T32:T49)</f>
        <v>2.15</v>
      </c>
      <c r="U50" s="38">
        <f t="shared" si="23"/>
        <v>12689.86</v>
      </c>
      <c r="V50" s="38">
        <f t="shared" si="23"/>
        <v>45440.279999999992</v>
      </c>
      <c r="W50" s="38">
        <f t="shared" si="23"/>
        <v>64906.200000000004</v>
      </c>
      <c r="X50" s="38">
        <f t="shared" si="23"/>
        <v>6325.1799999999994</v>
      </c>
      <c r="Y50" s="38">
        <f t="shared" si="23"/>
        <v>22620.990000000009</v>
      </c>
      <c r="Z50" s="38">
        <f t="shared" si="23"/>
        <v>2206.98</v>
      </c>
      <c r="AA50" s="38">
        <f t="shared" si="23"/>
        <v>31153.149999999998</v>
      </c>
    </row>
    <row r="51" spans="1:27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1"/>
      <c r="Y51" s="1"/>
      <c r="Z51" s="1"/>
      <c r="AA51" s="1"/>
    </row>
    <row r="52" spans="1:27" ht="18.75" x14ac:dyDescent="0.3">
      <c r="A52" s="1"/>
      <c r="B52" s="23" t="s">
        <v>124</v>
      </c>
      <c r="C52" s="36" t="s">
        <v>125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1"/>
      <c r="Y52" s="1"/>
      <c r="Z52" s="1"/>
      <c r="AA52" s="1"/>
    </row>
    <row r="53" spans="1:27" ht="21" x14ac:dyDescent="0.35">
      <c r="A53" s="1"/>
      <c r="B53" s="1" t="s">
        <v>126</v>
      </c>
      <c r="C53" s="2" t="s">
        <v>127</v>
      </c>
      <c r="D53" s="1" t="s">
        <v>128</v>
      </c>
      <c r="E53" s="3">
        <v>7989.28</v>
      </c>
      <c r="F53" s="27">
        <v>15</v>
      </c>
      <c r="G53" s="50">
        <v>2162.75</v>
      </c>
      <c r="H53" s="3"/>
      <c r="I53" s="3"/>
      <c r="J53" s="3"/>
      <c r="K53" s="3"/>
      <c r="L53" s="3"/>
      <c r="M53" s="3"/>
      <c r="N53" s="34"/>
      <c r="O53" s="3"/>
      <c r="P53" s="3">
        <f t="shared" ref="P53:P58" si="24">E53+-N53</f>
        <v>7989.28</v>
      </c>
      <c r="Q53" s="3"/>
      <c r="R53" s="3"/>
      <c r="S53" s="3">
        <v>1068.3</v>
      </c>
      <c r="T53" s="3">
        <v>-0.14000000000000001</v>
      </c>
      <c r="U53" s="29">
        <f t="shared" ref="U53:U58" si="25">ROUND(E53*0.115,2)</f>
        <v>918.77</v>
      </c>
      <c r="V53" s="3">
        <f t="shared" ref="V53:V58" si="26">SUM(S53:U53)+G53</f>
        <v>4149.68</v>
      </c>
      <c r="W53" s="30">
        <f t="shared" ref="W53:W58" si="27">P53-V53</f>
        <v>3839.5999999999995</v>
      </c>
      <c r="X53" s="43">
        <v>439.53</v>
      </c>
      <c r="Y53" s="3">
        <f t="shared" ref="Y53:Y58" si="28">ROUND(+E53*17.5%,2)+ROUND(E53*3%,2)</f>
        <v>1637.8</v>
      </c>
      <c r="Z53" s="32">
        <f t="shared" ref="Z53:Z58" si="29">ROUND(+E53*2%,2)</f>
        <v>159.79</v>
      </c>
      <c r="AA53" s="33">
        <f t="shared" ref="AA53:AA58" si="30">SUM(X53:Z53)</f>
        <v>2237.12</v>
      </c>
    </row>
    <row r="54" spans="1:27" ht="21" x14ac:dyDescent="0.35">
      <c r="A54" s="1"/>
      <c r="B54" s="1" t="s">
        <v>129</v>
      </c>
      <c r="C54" s="2" t="s">
        <v>130</v>
      </c>
      <c r="D54" s="1" t="s">
        <v>83</v>
      </c>
      <c r="E54" s="3">
        <v>7513.82</v>
      </c>
      <c r="F54" s="27">
        <v>15</v>
      </c>
      <c r="G54" s="3"/>
      <c r="H54" s="3"/>
      <c r="I54" s="3"/>
      <c r="J54" s="3"/>
      <c r="K54" s="3"/>
      <c r="L54" s="3"/>
      <c r="M54" s="3"/>
      <c r="N54" s="34"/>
      <c r="O54" s="3"/>
      <c r="P54" s="3">
        <f t="shared" si="24"/>
        <v>7513.82</v>
      </c>
      <c r="Q54" s="3"/>
      <c r="R54" s="3"/>
      <c r="S54" s="3">
        <v>966.73</v>
      </c>
      <c r="T54" s="3">
        <v>0.2</v>
      </c>
      <c r="U54" s="29">
        <f t="shared" si="25"/>
        <v>864.09</v>
      </c>
      <c r="V54" s="3">
        <f t="shared" si="26"/>
        <v>1831.02</v>
      </c>
      <c r="W54" s="30">
        <f t="shared" si="27"/>
        <v>5682.7999999999993</v>
      </c>
      <c r="X54" s="43">
        <v>426.12</v>
      </c>
      <c r="Y54" s="3">
        <f t="shared" si="28"/>
        <v>1540.3300000000002</v>
      </c>
      <c r="Z54" s="32">
        <f t="shared" si="29"/>
        <v>150.28</v>
      </c>
      <c r="AA54" s="33">
        <f t="shared" si="30"/>
        <v>2116.7300000000005</v>
      </c>
    </row>
    <row r="55" spans="1:27" ht="21" x14ac:dyDescent="0.35">
      <c r="A55" s="1"/>
      <c r="B55" s="1" t="s">
        <v>131</v>
      </c>
      <c r="C55" s="2" t="s">
        <v>132</v>
      </c>
      <c r="D55" s="1" t="s">
        <v>113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24"/>
        <v>7513.82</v>
      </c>
      <c r="Q55" s="3"/>
      <c r="R55" s="3"/>
      <c r="S55" s="3">
        <v>966.73</v>
      </c>
      <c r="T55" s="3">
        <v>-0.4</v>
      </c>
      <c r="U55" s="29">
        <f t="shared" si="25"/>
        <v>864.09</v>
      </c>
      <c r="V55" s="3">
        <f t="shared" si="26"/>
        <v>1830.42</v>
      </c>
      <c r="W55" s="30">
        <f t="shared" si="27"/>
        <v>5683.4</v>
      </c>
      <c r="X55" s="43">
        <v>426.12</v>
      </c>
      <c r="Y55" s="3">
        <f t="shared" si="28"/>
        <v>1540.3300000000002</v>
      </c>
      <c r="Z55" s="32">
        <f t="shared" si="29"/>
        <v>150.28</v>
      </c>
      <c r="AA55" s="33">
        <f t="shared" si="30"/>
        <v>2116.7300000000005</v>
      </c>
    </row>
    <row r="56" spans="1:27" ht="91.5" x14ac:dyDescent="0.35">
      <c r="A56" s="1" t="s">
        <v>133</v>
      </c>
      <c r="B56" t="s">
        <v>134</v>
      </c>
      <c r="C56" s="2" t="s">
        <v>135</v>
      </c>
      <c r="D56" s="51" t="s">
        <v>136</v>
      </c>
      <c r="E56" s="3">
        <v>7289.18</v>
      </c>
      <c r="F56" s="27">
        <v>15</v>
      </c>
      <c r="G56" s="3"/>
      <c r="H56" s="3"/>
      <c r="I56" s="3"/>
      <c r="J56" s="3"/>
      <c r="K56" s="3"/>
      <c r="L56" s="3"/>
      <c r="M56" s="3"/>
      <c r="N56" s="34"/>
      <c r="O56" s="3"/>
      <c r="P56" s="3">
        <f t="shared" si="24"/>
        <v>7289.18</v>
      </c>
      <c r="Q56" s="3"/>
      <c r="R56" s="3"/>
      <c r="S56" s="3">
        <v>918.77</v>
      </c>
      <c r="T56" s="3">
        <v>0.15</v>
      </c>
      <c r="U56" s="29">
        <f t="shared" si="25"/>
        <v>838.26</v>
      </c>
      <c r="V56" s="3">
        <f t="shared" si="26"/>
        <v>1757.1799999999998</v>
      </c>
      <c r="W56" s="30">
        <f t="shared" si="27"/>
        <v>5532</v>
      </c>
      <c r="X56" s="43">
        <v>419.78</v>
      </c>
      <c r="Y56" s="3">
        <f t="shared" si="28"/>
        <v>1494.29</v>
      </c>
      <c r="Z56" s="32">
        <f t="shared" si="29"/>
        <v>145.78</v>
      </c>
      <c r="AA56" s="33">
        <f t="shared" si="30"/>
        <v>2059.85</v>
      </c>
    </row>
    <row r="57" spans="1:27" ht="91.5" x14ac:dyDescent="0.35">
      <c r="A57" s="1"/>
      <c r="B57" t="s">
        <v>137</v>
      </c>
      <c r="C57" s="2" t="s">
        <v>138</v>
      </c>
      <c r="D57" s="51" t="s">
        <v>136</v>
      </c>
      <c r="E57" s="3">
        <v>7289.18</v>
      </c>
      <c r="F57" s="27">
        <v>15</v>
      </c>
      <c r="G57" s="3"/>
      <c r="H57" s="3"/>
      <c r="I57" s="3"/>
      <c r="J57" s="3"/>
      <c r="K57" s="3"/>
      <c r="L57" s="3"/>
      <c r="M57" s="3"/>
      <c r="N57" s="34"/>
      <c r="O57" s="3"/>
      <c r="P57" s="3">
        <f t="shared" si="24"/>
        <v>7289.18</v>
      </c>
      <c r="Q57" s="3"/>
      <c r="R57" s="3"/>
      <c r="S57" s="3">
        <v>918.77</v>
      </c>
      <c r="T57" s="3">
        <v>-0.05</v>
      </c>
      <c r="U57" s="29">
        <f t="shared" si="25"/>
        <v>838.26</v>
      </c>
      <c r="V57" s="3">
        <f t="shared" si="26"/>
        <v>1756.98</v>
      </c>
      <c r="W57" s="30">
        <f t="shared" si="27"/>
        <v>5532.2000000000007</v>
      </c>
      <c r="X57" s="43">
        <v>419.78</v>
      </c>
      <c r="Y57" s="3">
        <f t="shared" si="28"/>
        <v>1494.29</v>
      </c>
      <c r="Z57" s="32">
        <f t="shared" si="29"/>
        <v>145.78</v>
      </c>
      <c r="AA57" s="33">
        <f t="shared" si="30"/>
        <v>2059.85</v>
      </c>
    </row>
    <row r="58" spans="1:27" ht="91.5" x14ac:dyDescent="0.35">
      <c r="A58" s="1"/>
      <c r="B58" t="s">
        <v>139</v>
      </c>
      <c r="C58" s="2" t="s">
        <v>140</v>
      </c>
      <c r="D58" s="51" t="s">
        <v>136</v>
      </c>
      <c r="E58" s="3">
        <v>7289.18</v>
      </c>
      <c r="F58" s="27">
        <v>15</v>
      </c>
      <c r="G58" s="28">
        <v>1736</v>
      </c>
      <c r="H58" s="3"/>
      <c r="I58" s="3"/>
      <c r="J58" s="3"/>
      <c r="K58" s="3"/>
      <c r="L58" s="3"/>
      <c r="M58" s="3"/>
      <c r="N58" s="34"/>
      <c r="O58" s="3"/>
      <c r="P58" s="3">
        <f t="shared" si="24"/>
        <v>7289.18</v>
      </c>
      <c r="Q58" s="3"/>
      <c r="R58" s="3"/>
      <c r="S58" s="3">
        <v>918.77</v>
      </c>
      <c r="T58" s="3">
        <v>-0.05</v>
      </c>
      <c r="U58" s="45">
        <f t="shared" si="25"/>
        <v>838.26</v>
      </c>
      <c r="V58" s="3">
        <f t="shared" si="26"/>
        <v>3492.98</v>
      </c>
      <c r="W58" s="30">
        <f t="shared" si="27"/>
        <v>3796.2000000000003</v>
      </c>
      <c r="X58" s="43">
        <v>419.78</v>
      </c>
      <c r="Y58" s="3">
        <f t="shared" si="28"/>
        <v>1494.29</v>
      </c>
      <c r="Z58" s="32">
        <f t="shared" si="29"/>
        <v>145.78</v>
      </c>
      <c r="AA58" s="33">
        <f t="shared" si="30"/>
        <v>2059.85</v>
      </c>
    </row>
    <row r="59" spans="1:27" ht="18.75" x14ac:dyDescent="0.3">
      <c r="A59" s="1"/>
      <c r="B59" s="23" t="s">
        <v>35</v>
      </c>
      <c r="C59" s="36"/>
      <c r="D59" s="37"/>
      <c r="E59" s="38">
        <f>SUM(E53:E58)</f>
        <v>44884.46</v>
      </c>
      <c r="F59" s="38"/>
      <c r="G59" s="38">
        <f t="shared" ref="G59:H59" si="31">SUM(G53:G58)</f>
        <v>3898.75</v>
      </c>
      <c r="H59" s="38">
        <f t="shared" si="31"/>
        <v>0</v>
      </c>
      <c r="I59" s="38"/>
      <c r="J59" s="38"/>
      <c r="K59" s="38"/>
      <c r="L59" s="38"/>
      <c r="M59" s="38"/>
      <c r="N59" s="38">
        <f>SUM(N53:N58)</f>
        <v>0</v>
      </c>
      <c r="O59" s="38">
        <f t="shared" ref="O59" si="32">SUM(O53:O58)</f>
        <v>0</v>
      </c>
      <c r="P59" s="38">
        <f>SUM(P53:P58)</f>
        <v>44884.46</v>
      </c>
      <c r="Q59" s="38">
        <f t="shared" ref="Q59:AA59" si="33">SUM(Q53:Q58)</f>
        <v>0</v>
      </c>
      <c r="R59" s="38">
        <f t="shared" si="33"/>
        <v>0</v>
      </c>
      <c r="S59" s="38">
        <f t="shared" si="33"/>
        <v>5758.07</v>
      </c>
      <c r="T59" s="38">
        <f t="shared" si="33"/>
        <v>-0.29000000000000004</v>
      </c>
      <c r="U59" s="38">
        <f t="shared" si="33"/>
        <v>5161.7300000000005</v>
      </c>
      <c r="V59" s="38">
        <f t="shared" si="33"/>
        <v>14818.26</v>
      </c>
      <c r="W59" s="38">
        <f>SUM(W53:W58)</f>
        <v>30066.199999999997</v>
      </c>
      <c r="X59" s="38">
        <f t="shared" si="33"/>
        <v>2551.1099999999997</v>
      </c>
      <c r="Y59" s="38">
        <f t="shared" si="33"/>
        <v>9201.33</v>
      </c>
      <c r="Z59" s="38">
        <f t="shared" si="33"/>
        <v>897.68999999999994</v>
      </c>
      <c r="AA59" s="38">
        <f t="shared" si="33"/>
        <v>12650.130000000001</v>
      </c>
    </row>
    <row r="60" spans="1:27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52"/>
      <c r="Q60" s="52"/>
      <c r="R60" s="52"/>
      <c r="S60" s="52"/>
      <c r="T60" s="52"/>
      <c r="U60" s="52"/>
      <c r="V60" s="52"/>
      <c r="W60" s="53"/>
      <c r="X60" s="54"/>
      <c r="Y60" s="54"/>
      <c r="Z60" s="54"/>
      <c r="AA60" s="54"/>
    </row>
    <row r="61" spans="1:27" ht="18.75" x14ac:dyDescent="0.3">
      <c r="A61" s="1"/>
      <c r="B61" s="23" t="s">
        <v>141</v>
      </c>
      <c r="C61" s="36" t="s">
        <v>142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52"/>
      <c r="Q61" s="52"/>
      <c r="R61" s="52"/>
      <c r="S61" s="52"/>
      <c r="T61" s="52"/>
      <c r="U61" s="52"/>
      <c r="V61" s="52"/>
      <c r="W61" s="53"/>
      <c r="X61" s="54"/>
      <c r="Y61" s="54"/>
      <c r="Z61" s="54"/>
      <c r="AA61" s="54"/>
    </row>
    <row r="62" spans="1:27" ht="21" x14ac:dyDescent="0.35">
      <c r="A62" s="1"/>
      <c r="B62" s="1" t="s">
        <v>143</v>
      </c>
      <c r="C62" s="2" t="s">
        <v>144</v>
      </c>
      <c r="D62" s="1" t="s">
        <v>40</v>
      </c>
      <c r="E62" s="3">
        <v>13520</v>
      </c>
      <c r="F62" s="27">
        <v>15</v>
      </c>
      <c r="G62" s="42"/>
      <c r="H62" s="3"/>
      <c r="I62" s="3"/>
      <c r="J62" s="3"/>
      <c r="K62" s="3"/>
      <c r="L62" s="3"/>
      <c r="M62" s="3"/>
      <c r="N62" s="3"/>
      <c r="O62" s="3"/>
      <c r="P62" s="3">
        <f>E62+-N62</f>
        <v>13520</v>
      </c>
      <c r="Q62" s="3">
        <v>0</v>
      </c>
      <c r="R62" s="3"/>
      <c r="S62" s="3">
        <v>2283.5500000000002</v>
      </c>
      <c r="T62" s="3">
        <v>-0.15</v>
      </c>
      <c r="U62" s="45">
        <f>ROUND(E62*0.115,2)</f>
        <v>1554.8</v>
      </c>
      <c r="V62" s="3">
        <f>SUM(S62:U62)+G62</f>
        <v>3838.2</v>
      </c>
      <c r="W62" s="30">
        <f>P62-V62</f>
        <v>9681.7999999999993</v>
      </c>
      <c r="X62" s="31">
        <v>595.59</v>
      </c>
      <c r="Y62" s="3">
        <f>ROUND(+E62*17.5%,2)+ROUND(E62*3%,2)</f>
        <v>2771.6</v>
      </c>
      <c r="Z62" s="32">
        <f>ROUND(+E62*2%,2)</f>
        <v>270.39999999999998</v>
      </c>
      <c r="AA62" s="33">
        <f>SUM(X62:Z62)</f>
        <v>3637.59</v>
      </c>
    </row>
    <row r="63" spans="1:27" ht="18.75" x14ac:dyDescent="0.3">
      <c r="A63" s="1"/>
      <c r="B63" s="23" t="s">
        <v>35</v>
      </c>
      <c r="C63" s="1"/>
      <c r="D63" s="1"/>
      <c r="E63" s="38">
        <f>E62</f>
        <v>13520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 t="shared" ref="O63" si="34">O62</f>
        <v>0</v>
      </c>
      <c r="P63" s="38">
        <f>P62</f>
        <v>13520</v>
      </c>
      <c r="Q63" s="38">
        <f t="shared" ref="Q63:AA63" si="35">Q62</f>
        <v>0</v>
      </c>
      <c r="R63" s="38">
        <f t="shared" si="35"/>
        <v>0</v>
      </c>
      <c r="S63" s="38">
        <f t="shared" si="35"/>
        <v>2283.5500000000002</v>
      </c>
      <c r="T63" s="38">
        <f t="shared" si="35"/>
        <v>-0.15</v>
      </c>
      <c r="U63" s="38">
        <f t="shared" si="35"/>
        <v>1554.8</v>
      </c>
      <c r="V63" s="38">
        <f t="shared" si="35"/>
        <v>3838.2</v>
      </c>
      <c r="W63" s="38">
        <f>W62</f>
        <v>9681.7999999999993</v>
      </c>
      <c r="X63" s="38">
        <f t="shared" si="35"/>
        <v>595.59</v>
      </c>
      <c r="Y63" s="38">
        <f t="shared" si="35"/>
        <v>2771.6</v>
      </c>
      <c r="Z63" s="38">
        <f t="shared" si="35"/>
        <v>270.39999999999998</v>
      </c>
      <c r="AA63" s="38">
        <f t="shared" si="35"/>
        <v>3637.59</v>
      </c>
    </row>
    <row r="64" spans="1:27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52"/>
      <c r="Q64" s="52"/>
      <c r="R64" s="52"/>
      <c r="S64" s="52"/>
      <c r="T64" s="52"/>
      <c r="U64" s="52"/>
      <c r="V64" s="52"/>
      <c r="W64" s="53"/>
      <c r="X64" s="54"/>
      <c r="Y64" s="54"/>
      <c r="Z64" s="54"/>
      <c r="AA64" s="54"/>
    </row>
    <row r="65" spans="1:27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55"/>
      <c r="X65" s="1"/>
      <c r="Y65" s="1"/>
      <c r="Z65" s="1"/>
      <c r="AA65" s="1"/>
    </row>
    <row r="66" spans="1:27" ht="18.75" x14ac:dyDescent="0.3">
      <c r="A66" s="1"/>
      <c r="B66" s="1"/>
      <c r="C66" s="56" t="s">
        <v>145</v>
      </c>
      <c r="D66" s="1"/>
      <c r="E66" s="57">
        <f>E9+E22+E29+E50+E59+E63</f>
        <v>296667.46000000002</v>
      </c>
      <c r="F66" s="58"/>
      <c r="G66" s="57">
        <f>G9+G22+G29+G50+G59+G63</f>
        <v>30406.91</v>
      </c>
      <c r="H66" s="57">
        <f t="shared" ref="H66:V66" si="36">H9+H22+H29+H50+H59+H63</f>
        <v>0</v>
      </c>
      <c r="I66" s="57">
        <f t="shared" si="36"/>
        <v>2600.7800000000002</v>
      </c>
      <c r="J66" s="57">
        <f t="shared" si="36"/>
        <v>4511.2299999999996</v>
      </c>
      <c r="K66" s="57">
        <f t="shared" si="36"/>
        <v>199.13</v>
      </c>
      <c r="L66" s="57">
        <f t="shared" si="36"/>
        <v>1375.93</v>
      </c>
      <c r="M66" s="57">
        <f t="shared" si="36"/>
        <v>37.35</v>
      </c>
      <c r="N66" s="59">
        <f t="shared" si="36"/>
        <v>0</v>
      </c>
      <c r="O66" s="59">
        <f t="shared" si="36"/>
        <v>67007.12</v>
      </c>
      <c r="P66" s="57">
        <f t="shared" si="36"/>
        <v>296667.46000000002</v>
      </c>
      <c r="Q66" s="58">
        <f t="shared" si="36"/>
        <v>8149.8500000000022</v>
      </c>
      <c r="R66" s="58">
        <f t="shared" si="36"/>
        <v>8150.7300000000014</v>
      </c>
      <c r="S66" s="57">
        <f t="shared" si="36"/>
        <v>40024.82</v>
      </c>
      <c r="T66" s="58">
        <f t="shared" si="36"/>
        <v>3.7100000000000004</v>
      </c>
      <c r="U66" s="57">
        <f t="shared" si="36"/>
        <v>34116.800000000003</v>
      </c>
      <c r="V66" s="58">
        <f t="shared" si="36"/>
        <v>113276.65999999997</v>
      </c>
      <c r="W66" s="60">
        <f>ROUND(+W9+W22+W29+W50+W59+W63,1)</f>
        <v>183390.8</v>
      </c>
      <c r="X66" s="58">
        <f>X9+X22+X29+X50+X59+X63</f>
        <v>16506.939999999999</v>
      </c>
      <c r="Y66" s="59">
        <f>Y63+Y59+Y50+Y29+Y22+Y9</f>
        <v>60816.794600000008</v>
      </c>
      <c r="Z66" s="57">
        <f>Z9+Z22+Z29+Z50+Z59+Z63</f>
        <v>5933.4499999999989</v>
      </c>
      <c r="AA66" s="61">
        <f>AA9+AA22+AA29+AA50+AA59+AA63</f>
        <v>83257.184600000008</v>
      </c>
    </row>
    <row r="67" spans="1:27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2"/>
      <c r="X67" s="58"/>
      <c r="Y67" s="58"/>
      <c r="Z67" s="1"/>
      <c r="AA67" s="1"/>
    </row>
    <row r="68" spans="1:27" ht="15.75" x14ac:dyDescent="0.25">
      <c r="A68" s="1"/>
      <c r="B68" s="1"/>
      <c r="C68" t="s">
        <v>146</v>
      </c>
      <c r="D68" s="1"/>
      <c r="E68" s="3">
        <f>E7+E8+E12+E13+E14+E15+E16+E17+E18+E19+E20+E21+E25+E26+E27+E28+E33+E34+E35+E36+E37+E38+E39+E40+E41+E42+E43+E44+E45+E46+E47+E48+E49+E53+E54+E55+E56+E57+E58+E62</f>
        <v>296667.46000000008</v>
      </c>
      <c r="F68" s="3">
        <f>E68*17.5%</f>
        <v>51916.805500000009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2"/>
      <c r="X68" s="1"/>
      <c r="Y68" s="3"/>
      <c r="Z68" s="1"/>
      <c r="AA68" s="1"/>
    </row>
    <row r="69" spans="1:27" ht="15.75" x14ac:dyDescent="0.25">
      <c r="A69" s="1"/>
      <c r="B69" s="1"/>
      <c r="C69" t="s">
        <v>147</v>
      </c>
      <c r="D69" s="1"/>
      <c r="E69" s="3">
        <f>E68</f>
        <v>296667.46000000008</v>
      </c>
      <c r="F69" s="3">
        <f>E69*3%</f>
        <v>8900.0238000000027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2"/>
      <c r="X69" s="1"/>
      <c r="Y69" s="1"/>
      <c r="Z69" s="1"/>
      <c r="AA69" s="1"/>
    </row>
    <row r="70" spans="1:27" ht="15.75" x14ac:dyDescent="0.25">
      <c r="A70" s="1"/>
      <c r="B70" s="1"/>
      <c r="C70" s="1"/>
      <c r="D70" s="1"/>
      <c r="E70" s="1"/>
      <c r="F70" s="3">
        <f>SUM(F68:F69)</f>
        <v>60816.829300000012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2"/>
      <c r="X70" s="1"/>
      <c r="Y70" s="1"/>
      <c r="Z70" s="1"/>
      <c r="AA70" s="1"/>
    </row>
    <row r="71" spans="1:27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2"/>
      <c r="X71" s="1"/>
      <c r="Y71" s="1"/>
      <c r="Z71" s="1"/>
      <c r="AA71" s="1"/>
    </row>
    <row r="72" spans="1:27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"/>
      <c r="X72" s="1"/>
      <c r="Y72" s="1"/>
      <c r="Z72" s="1"/>
      <c r="AA72" s="1"/>
    </row>
    <row r="73" spans="1:27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2"/>
      <c r="X73" s="1"/>
      <c r="Y73" s="1"/>
      <c r="Z73" s="1"/>
      <c r="AA73" s="1"/>
    </row>
    <row r="74" spans="1:27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2"/>
      <c r="X74" s="1"/>
      <c r="Y74" s="1"/>
      <c r="Z74" s="1"/>
      <c r="AA74" s="1"/>
    </row>
    <row r="75" spans="1:27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63"/>
      <c r="V75" s="63"/>
      <c r="W75" s="2"/>
      <c r="X75" s="1"/>
      <c r="Y75" s="1"/>
      <c r="Z75" s="1"/>
      <c r="AA75" s="1"/>
    </row>
    <row r="76" spans="1:27" x14ac:dyDescent="0.25">
      <c r="A76" s="1"/>
      <c r="B76" s="1"/>
      <c r="C76" s="1"/>
      <c r="D76" s="1"/>
      <c r="E76" s="64" t="s">
        <v>148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65" t="s">
        <v>149</v>
      </c>
      <c r="X76" s="65"/>
      <c r="Y76" s="27"/>
      <c r="Z76" s="1"/>
      <c r="AA76" s="1"/>
    </row>
    <row r="77" spans="1:27" ht="15.75" x14ac:dyDescent="0.25">
      <c r="A77" s="1"/>
      <c r="B77" s="1"/>
      <c r="C77" s="1"/>
      <c r="D77" s="1"/>
      <c r="E77" s="44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2" t="s">
        <v>151</v>
      </c>
      <c r="X77" s="1"/>
      <c r="Y77" s="1"/>
      <c r="Z77" s="1"/>
      <c r="AA77" s="1"/>
    </row>
    <row r="78" spans="1:27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2"/>
      <c r="X78" s="1"/>
      <c r="Y78" s="1"/>
      <c r="Z78" s="1"/>
      <c r="AA78" s="1"/>
    </row>
    <row r="79" spans="1:27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2"/>
      <c r="X79" s="1"/>
      <c r="Y79" s="1"/>
      <c r="Z79" s="1"/>
      <c r="AA79" s="1"/>
    </row>
  </sheetData>
  <mergeCells count="5">
    <mergeCell ref="B4:AA4"/>
    <mergeCell ref="E75:F75"/>
    <mergeCell ref="U75:V75"/>
    <mergeCell ref="E76:F76"/>
    <mergeCell ref="W76:X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workbookViewId="0">
      <selection sqref="A1:AB7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5" t="s">
        <v>152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153</v>
      </c>
      <c r="Q5" s="9" t="s">
        <v>15</v>
      </c>
      <c r="R5" s="17" t="s">
        <v>16</v>
      </c>
      <c r="S5" s="11" t="s">
        <v>17</v>
      </c>
      <c r="T5" s="11" t="s">
        <v>18</v>
      </c>
      <c r="U5" s="18" t="s">
        <v>19</v>
      </c>
      <c r="V5" s="19" t="s">
        <v>20</v>
      </c>
      <c r="W5" s="20" t="s">
        <v>21</v>
      </c>
      <c r="X5" s="21" t="s">
        <v>22</v>
      </c>
      <c r="Y5" s="17" t="s">
        <v>23</v>
      </c>
      <c r="Z5" s="17" t="s">
        <v>24</v>
      </c>
      <c r="AA5" s="22" t="s">
        <v>25</v>
      </c>
      <c r="AB5" s="22" t="s">
        <v>26</v>
      </c>
    </row>
    <row r="6" spans="1:28" ht="15.75" x14ac:dyDescent="0.25">
      <c r="A6" s="1"/>
      <c r="B6" s="23" t="s">
        <v>27</v>
      </c>
      <c r="C6" s="24" t="s">
        <v>28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25"/>
      <c r="R6" s="3"/>
      <c r="S6" s="3"/>
      <c r="T6" s="3"/>
      <c r="U6" s="25"/>
      <c r="V6" s="3"/>
      <c r="W6" s="25"/>
      <c r="X6" s="4"/>
      <c r="Y6" s="1"/>
      <c r="Z6" s="1"/>
      <c r="AA6" s="1"/>
      <c r="AB6" s="1"/>
    </row>
    <row r="7" spans="1:28" ht="21" x14ac:dyDescent="0.35">
      <c r="A7" s="1"/>
      <c r="B7" s="1" t="s">
        <v>29</v>
      </c>
      <c r="C7" s="2" t="s">
        <v>30</v>
      </c>
      <c r="D7" s="1" t="s">
        <v>31</v>
      </c>
      <c r="E7" s="3">
        <v>24148.799999999999</v>
      </c>
      <c r="F7" s="27">
        <v>15</v>
      </c>
      <c r="G7" s="28">
        <v>5000</v>
      </c>
      <c r="H7" s="3"/>
      <c r="I7" s="3"/>
      <c r="J7" s="3"/>
      <c r="K7" s="3"/>
      <c r="L7" s="3"/>
      <c r="M7" s="3"/>
      <c r="N7" s="3"/>
      <c r="O7" s="3"/>
      <c r="P7" s="3">
        <f>E7/15*10*25%</f>
        <v>4024.7999999999997</v>
      </c>
      <c r="Q7" s="3">
        <f>E7+-N7+P7</f>
        <v>28173.599999999999</v>
      </c>
      <c r="R7" s="3">
        <v>0</v>
      </c>
      <c r="S7" s="3"/>
      <c r="T7" s="3">
        <v>5127.58</v>
      </c>
      <c r="U7" s="3">
        <v>-0.09</v>
      </c>
      <c r="V7" s="29">
        <f>ROUND(E7*0.115,2)</f>
        <v>2777.11</v>
      </c>
      <c r="W7" s="3">
        <f>SUM(T7:V7)+G7</f>
        <v>12904.6</v>
      </c>
      <c r="X7" s="30">
        <f>Q7-W7</f>
        <v>15268.999999999998</v>
      </c>
      <c r="Y7" s="31">
        <v>895.49</v>
      </c>
      <c r="Z7" s="3">
        <f>+E7*17.5%+E7*3%</f>
        <v>4950.5039999999999</v>
      </c>
      <c r="AA7" s="32">
        <f>ROUND(+E7*2%,2)</f>
        <v>482.98</v>
      </c>
      <c r="AB7" s="33">
        <f>SUM(Y7:AA7)</f>
        <v>6328.9740000000002</v>
      </c>
    </row>
    <row r="8" spans="1:28" ht="21" x14ac:dyDescent="0.35">
      <c r="A8" s="1"/>
      <c r="B8" s="1" t="s">
        <v>32</v>
      </c>
      <c r="C8" s="2" t="s">
        <v>33</v>
      </c>
      <c r="D8" s="1" t="s">
        <v>34</v>
      </c>
      <c r="E8" s="3">
        <v>6705.32</v>
      </c>
      <c r="F8" s="27">
        <v>15</v>
      </c>
      <c r="G8" s="3"/>
      <c r="H8" s="3"/>
      <c r="I8" s="3"/>
      <c r="J8" s="3"/>
      <c r="K8" s="3"/>
      <c r="L8" s="3"/>
      <c r="M8" s="3"/>
      <c r="N8" s="34"/>
      <c r="O8" s="3"/>
      <c r="P8" s="3">
        <f>E8/15*10*25%</f>
        <v>1117.5533333333333</v>
      </c>
      <c r="Q8" s="3">
        <f>E8+-N8+P8</f>
        <v>7822.873333333333</v>
      </c>
      <c r="R8" s="3">
        <v>0</v>
      </c>
      <c r="S8" s="3"/>
      <c r="T8" s="3">
        <v>794</v>
      </c>
      <c r="U8" s="3">
        <v>0.16</v>
      </c>
      <c r="V8" s="29">
        <f>ROUND(E8*0.115,2)</f>
        <v>771.11</v>
      </c>
      <c r="W8" s="3">
        <f>SUM(T8:V8)+G8</f>
        <v>1565.27</v>
      </c>
      <c r="X8" s="30">
        <f>Q8-W8</f>
        <v>6257.6033333333326</v>
      </c>
      <c r="Y8" s="31">
        <v>403.31</v>
      </c>
      <c r="Z8" s="3">
        <f>+E8*17.5%+E8*3%</f>
        <v>1374.5905999999998</v>
      </c>
      <c r="AA8" s="32">
        <f>ROUND(+E8*2%,2)</f>
        <v>134.11000000000001</v>
      </c>
      <c r="AB8" s="33">
        <f>SUM(Y8:AA8)</f>
        <v>1912.0105999999996</v>
      </c>
    </row>
    <row r="9" spans="1:28" ht="18.75" x14ac:dyDescent="0.3">
      <c r="A9" s="1"/>
      <c r="B9" s="35" t="s">
        <v>35</v>
      </c>
      <c r="C9" s="36"/>
      <c r="D9" s="37"/>
      <c r="E9" s="38">
        <f>SUM(E7:E8)</f>
        <v>30854.12</v>
      </c>
      <c r="F9" s="38"/>
      <c r="G9" s="38">
        <f>+G8+G7</f>
        <v>5000</v>
      </c>
      <c r="H9" s="38"/>
      <c r="I9" s="38"/>
      <c r="J9" s="38"/>
      <c r="K9" s="38"/>
      <c r="L9" s="38"/>
      <c r="M9" s="38"/>
      <c r="N9" s="38">
        <f t="shared" ref="N9:P9" si="0">SUM(N7:N8)</f>
        <v>0</v>
      </c>
      <c r="O9" s="38">
        <f t="shared" si="0"/>
        <v>0</v>
      </c>
      <c r="P9" s="38">
        <f t="shared" si="0"/>
        <v>5142.3533333333326</v>
      </c>
      <c r="Q9" s="38">
        <f>SUM(Q7:Q8)</f>
        <v>35996.473333333328</v>
      </c>
      <c r="R9" s="38">
        <f t="shared" ref="R9:AB9" si="1">SUM(R7:R8)</f>
        <v>0</v>
      </c>
      <c r="S9" s="38">
        <f t="shared" si="1"/>
        <v>0</v>
      </c>
      <c r="T9" s="38">
        <f t="shared" si="1"/>
        <v>5921.58</v>
      </c>
      <c r="U9" s="38">
        <f t="shared" si="1"/>
        <v>7.0000000000000007E-2</v>
      </c>
      <c r="V9" s="38">
        <f>SUM(V7:V8)</f>
        <v>3548.2200000000003</v>
      </c>
      <c r="W9" s="38">
        <f t="shared" si="1"/>
        <v>14469.87</v>
      </c>
      <c r="X9" s="38">
        <f>SUM(X7:X8)</f>
        <v>21526.603333333333</v>
      </c>
      <c r="Y9" s="38">
        <f t="shared" si="1"/>
        <v>1298.8</v>
      </c>
      <c r="Z9" s="38">
        <f t="shared" si="1"/>
        <v>6325.0945999999994</v>
      </c>
      <c r="AA9" s="38">
        <f t="shared" si="1"/>
        <v>617.09</v>
      </c>
      <c r="AB9" s="38">
        <f t="shared" si="1"/>
        <v>8240.9845999999998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9"/>
      <c r="Y10" s="1"/>
      <c r="Z10" s="1"/>
      <c r="AA10" s="1"/>
      <c r="AB10" s="1"/>
    </row>
    <row r="11" spans="1:28" ht="18.75" x14ac:dyDescent="0.3">
      <c r="A11" s="1"/>
      <c r="B11" s="23" t="s">
        <v>36</v>
      </c>
      <c r="C11" s="36" t="s">
        <v>37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9"/>
      <c r="Y11" s="1"/>
      <c r="Z11" s="1"/>
      <c r="AA11" s="1"/>
      <c r="AB11" s="1"/>
    </row>
    <row r="12" spans="1:28" ht="21" x14ac:dyDescent="0.35">
      <c r="A12" s="1"/>
      <c r="B12" s="1" t="s">
        <v>38</v>
      </c>
      <c r="C12" s="2" t="s">
        <v>39</v>
      </c>
      <c r="D12" s="1" t="s">
        <v>40</v>
      </c>
      <c r="E12" s="3">
        <v>13520</v>
      </c>
      <c r="F12" s="27">
        <v>15</v>
      </c>
      <c r="G12" s="28">
        <v>2535</v>
      </c>
      <c r="H12" s="3"/>
      <c r="I12" s="3"/>
      <c r="J12" s="3"/>
      <c r="K12" s="3"/>
      <c r="L12" s="3"/>
      <c r="M12" s="3"/>
      <c r="N12" s="3"/>
      <c r="O12" s="3"/>
      <c r="P12" s="3">
        <f>E12/15*10*25%</f>
        <v>2253.3333333333335</v>
      </c>
      <c r="Q12" s="3">
        <f>E12+-N12+P12</f>
        <v>15773.333333333334</v>
      </c>
      <c r="R12" s="3">
        <v>0</v>
      </c>
      <c r="S12" s="3"/>
      <c r="T12" s="3">
        <v>2283.5500000000002</v>
      </c>
      <c r="U12" s="3">
        <v>-0.02</v>
      </c>
      <c r="V12" s="29">
        <f t="shared" ref="V12:V21" si="2">ROUND(E12*0.115,2)</f>
        <v>1554.8</v>
      </c>
      <c r="W12" s="3">
        <f t="shared" ref="W12:W21" si="3">SUM(T12:V12)+G12</f>
        <v>6373.33</v>
      </c>
      <c r="X12" s="30">
        <f t="shared" ref="X12:X21" si="4">Q12-W12</f>
        <v>9400.003333333334</v>
      </c>
      <c r="Y12" s="31">
        <v>595.6</v>
      </c>
      <c r="Z12" s="3">
        <f t="shared" ref="Z12:Z21" si="5">ROUND(+E12*17.5%,2)+ROUND(E12*3%,2)</f>
        <v>2771.6</v>
      </c>
      <c r="AA12" s="32">
        <f t="shared" ref="AA12:AA21" si="6">ROUND(+E12*2%,2)</f>
        <v>270.39999999999998</v>
      </c>
      <c r="AB12" s="33">
        <f t="shared" ref="AB12:AB21" si="7">SUM(Y12:AA12)</f>
        <v>3637.6</v>
      </c>
    </row>
    <row r="13" spans="1:28" ht="21" x14ac:dyDescent="0.35">
      <c r="A13" s="1"/>
      <c r="B13" s="1" t="s">
        <v>41</v>
      </c>
      <c r="C13" s="2" t="s">
        <v>42</v>
      </c>
      <c r="D13" s="1" t="s">
        <v>43</v>
      </c>
      <c r="E13" s="3">
        <v>7513.82</v>
      </c>
      <c r="F13" s="27">
        <v>15</v>
      </c>
      <c r="G13" s="3"/>
      <c r="H13" s="3"/>
      <c r="I13" s="3"/>
      <c r="J13" s="3"/>
      <c r="K13" s="3"/>
      <c r="L13" s="3"/>
      <c r="M13" s="3"/>
      <c r="N13" s="40"/>
      <c r="O13" s="41"/>
      <c r="P13" s="3">
        <f t="shared" ref="P13:P21" si="8">E13/15*10*25%</f>
        <v>1252.3033333333333</v>
      </c>
      <c r="Q13" s="3">
        <f t="shared" ref="Q13:Q21" si="9">E13+-N13+P13</f>
        <v>8766.123333333333</v>
      </c>
      <c r="R13" s="3">
        <v>0</v>
      </c>
      <c r="S13" s="3"/>
      <c r="T13" s="3">
        <v>966.73</v>
      </c>
      <c r="U13" s="3">
        <v>0.1</v>
      </c>
      <c r="V13" s="29">
        <f t="shared" si="2"/>
        <v>864.09</v>
      </c>
      <c r="W13" s="3">
        <f t="shared" si="3"/>
        <v>1830.92</v>
      </c>
      <c r="X13" s="30">
        <f t="shared" si="4"/>
        <v>6935.2033333333329</v>
      </c>
      <c r="Y13" s="31">
        <v>426.13</v>
      </c>
      <c r="Z13" s="3">
        <f t="shared" si="5"/>
        <v>1540.3300000000002</v>
      </c>
      <c r="AA13" s="32">
        <f t="shared" si="6"/>
        <v>150.28</v>
      </c>
      <c r="AB13" s="33">
        <f t="shared" si="7"/>
        <v>2116.7400000000002</v>
      </c>
    </row>
    <row r="14" spans="1:28" ht="21" x14ac:dyDescent="0.35">
      <c r="A14" s="1"/>
      <c r="B14" s="1" t="s">
        <v>44</v>
      </c>
      <c r="C14" s="2" t="s">
        <v>45</v>
      </c>
      <c r="D14" s="1" t="s">
        <v>46</v>
      </c>
      <c r="E14" s="3">
        <v>7513.82</v>
      </c>
      <c r="F14" s="27">
        <v>15</v>
      </c>
      <c r="G14" s="42"/>
      <c r="H14" s="3"/>
      <c r="I14" s="3"/>
      <c r="J14" s="3"/>
      <c r="K14" s="3"/>
      <c r="L14" s="3"/>
      <c r="M14" s="3"/>
      <c r="N14" s="40"/>
      <c r="O14" s="41"/>
      <c r="P14" s="3">
        <f t="shared" si="8"/>
        <v>1252.3033333333333</v>
      </c>
      <c r="Q14" s="3">
        <f t="shared" si="9"/>
        <v>8766.123333333333</v>
      </c>
      <c r="R14" s="3">
        <v>0</v>
      </c>
      <c r="S14" s="3"/>
      <c r="T14" s="3">
        <v>966.73</v>
      </c>
      <c r="U14" s="3">
        <v>-0.1</v>
      </c>
      <c r="V14" s="29">
        <f t="shared" si="2"/>
        <v>864.09</v>
      </c>
      <c r="W14" s="3">
        <f t="shared" si="3"/>
        <v>1830.72</v>
      </c>
      <c r="X14" s="30">
        <f t="shared" si="4"/>
        <v>6935.4033333333327</v>
      </c>
      <c r="Y14" s="31">
        <v>426.13</v>
      </c>
      <c r="Z14" s="3">
        <f t="shared" si="5"/>
        <v>1540.3300000000002</v>
      </c>
      <c r="AA14" s="32">
        <f t="shared" si="6"/>
        <v>150.28</v>
      </c>
      <c r="AB14" s="33">
        <f t="shared" si="7"/>
        <v>2116.7400000000002</v>
      </c>
    </row>
    <row r="15" spans="1:28" ht="21" x14ac:dyDescent="0.35">
      <c r="A15" s="1"/>
      <c r="B15" s="1" t="s">
        <v>47</v>
      </c>
      <c r="C15" s="2" t="s">
        <v>48</v>
      </c>
      <c r="D15" s="1" t="s">
        <v>49</v>
      </c>
      <c r="E15" s="3">
        <v>7989.28</v>
      </c>
      <c r="F15" s="27">
        <v>15</v>
      </c>
      <c r="G15" s="3"/>
      <c r="H15" s="3"/>
      <c r="I15" s="3"/>
      <c r="J15" s="3"/>
      <c r="K15" s="3"/>
      <c r="L15" s="3"/>
      <c r="M15" s="3"/>
      <c r="N15" s="40"/>
      <c r="O15" s="3"/>
      <c r="P15" s="3">
        <f t="shared" si="8"/>
        <v>1331.5466666666666</v>
      </c>
      <c r="Q15" s="3">
        <f t="shared" si="9"/>
        <v>9320.8266666666659</v>
      </c>
      <c r="R15" s="3">
        <v>0</v>
      </c>
      <c r="S15" s="3"/>
      <c r="T15" s="3">
        <v>1068.3</v>
      </c>
      <c r="U15" s="3">
        <v>0.16</v>
      </c>
      <c r="V15" s="29">
        <f t="shared" si="2"/>
        <v>918.77</v>
      </c>
      <c r="W15" s="3">
        <f t="shared" si="3"/>
        <v>1987.23</v>
      </c>
      <c r="X15" s="30">
        <f t="shared" si="4"/>
        <v>7333.5966666666664</v>
      </c>
      <c r="Y15" s="31">
        <v>439.54</v>
      </c>
      <c r="Z15" s="3">
        <f t="shared" si="5"/>
        <v>1637.8</v>
      </c>
      <c r="AA15" s="32">
        <f t="shared" si="6"/>
        <v>159.79</v>
      </c>
      <c r="AB15" s="33">
        <f t="shared" si="7"/>
        <v>2237.13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5278.78</v>
      </c>
      <c r="F16" s="27">
        <v>15</v>
      </c>
      <c r="G16" s="28">
        <v>2640</v>
      </c>
      <c r="H16" s="3"/>
      <c r="I16" s="3"/>
      <c r="J16" s="3"/>
      <c r="K16" s="3"/>
      <c r="L16" s="3"/>
      <c r="M16" s="3"/>
      <c r="N16" s="40"/>
      <c r="O16" s="3"/>
      <c r="P16" s="3">
        <f t="shared" si="8"/>
        <v>879.79666666666662</v>
      </c>
      <c r="Q16" s="3">
        <f t="shared" si="9"/>
        <v>6158.5766666666659</v>
      </c>
      <c r="R16" s="3">
        <v>0</v>
      </c>
      <c r="S16" s="3"/>
      <c r="T16" s="3">
        <v>511.6</v>
      </c>
      <c r="U16" s="3">
        <v>-0.08</v>
      </c>
      <c r="V16" s="29">
        <f t="shared" si="2"/>
        <v>607.05999999999995</v>
      </c>
      <c r="W16" s="3">
        <f t="shared" si="3"/>
        <v>3758.58</v>
      </c>
      <c r="X16" s="30">
        <f t="shared" si="4"/>
        <v>2399.996666666666</v>
      </c>
      <c r="Y16" s="31">
        <v>363.06</v>
      </c>
      <c r="Z16" s="3">
        <f t="shared" si="5"/>
        <v>1082.1500000000001</v>
      </c>
      <c r="AA16" s="32">
        <f t="shared" si="6"/>
        <v>105.58</v>
      </c>
      <c r="AB16" s="33">
        <f t="shared" si="7"/>
        <v>1550.79</v>
      </c>
    </row>
    <row r="17" spans="1:28" ht="21" x14ac:dyDescent="0.35">
      <c r="A17" s="1"/>
      <c r="B17" s="1" t="s">
        <v>53</v>
      </c>
      <c r="C17" s="2" t="s">
        <v>54</v>
      </c>
      <c r="D17" s="1" t="s">
        <v>55</v>
      </c>
      <c r="E17" s="3">
        <v>4677.54</v>
      </c>
      <c r="F17" s="27">
        <v>15</v>
      </c>
      <c r="G17" s="28">
        <v>2339.52</v>
      </c>
      <c r="H17" s="3"/>
      <c r="I17" s="3"/>
      <c r="J17" s="3"/>
      <c r="K17" s="3"/>
      <c r="L17" s="3"/>
      <c r="M17" s="3"/>
      <c r="N17" s="34"/>
      <c r="O17" s="3"/>
      <c r="P17" s="3">
        <f t="shared" si="8"/>
        <v>779.59</v>
      </c>
      <c r="Q17" s="3">
        <f t="shared" si="9"/>
        <v>5457.13</v>
      </c>
      <c r="R17" s="3"/>
      <c r="S17" s="3"/>
      <c r="T17" s="3">
        <v>409.06</v>
      </c>
      <c r="U17" s="3">
        <v>0.23</v>
      </c>
      <c r="V17" s="29">
        <f t="shared" si="2"/>
        <v>537.91999999999996</v>
      </c>
      <c r="W17" s="3">
        <f t="shared" si="3"/>
        <v>3286.73</v>
      </c>
      <c r="X17" s="30">
        <f t="shared" si="4"/>
        <v>2170.4</v>
      </c>
      <c r="Y17" s="31">
        <v>346.1</v>
      </c>
      <c r="Z17" s="3">
        <f t="shared" si="5"/>
        <v>958.90000000000009</v>
      </c>
      <c r="AA17" s="32">
        <f t="shared" si="6"/>
        <v>93.55</v>
      </c>
      <c r="AB17" s="33">
        <f t="shared" si="7"/>
        <v>1398.55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5278.78</v>
      </c>
      <c r="F18" s="27">
        <v>15</v>
      </c>
      <c r="G18" s="28">
        <v>2010.75</v>
      </c>
      <c r="H18" s="34"/>
      <c r="I18" s="34"/>
      <c r="J18" s="34"/>
      <c r="K18" s="34"/>
      <c r="L18" s="34"/>
      <c r="M18" s="34"/>
      <c r="N18" s="40"/>
      <c r="O18" s="3"/>
      <c r="P18" s="3">
        <f t="shared" si="8"/>
        <v>879.79666666666662</v>
      </c>
      <c r="Q18" s="3">
        <f t="shared" si="9"/>
        <v>6158.5766666666659</v>
      </c>
      <c r="R18" s="3"/>
      <c r="S18" s="3"/>
      <c r="T18" s="3">
        <v>511.6</v>
      </c>
      <c r="U18" s="3">
        <v>-0.03</v>
      </c>
      <c r="V18" s="29">
        <f t="shared" si="2"/>
        <v>607.05999999999995</v>
      </c>
      <c r="W18" s="3">
        <f t="shared" si="3"/>
        <v>3129.38</v>
      </c>
      <c r="X18" s="30">
        <f t="shared" si="4"/>
        <v>3029.1966666666658</v>
      </c>
      <c r="Y18" s="31">
        <v>363.06</v>
      </c>
      <c r="Z18" s="3">
        <f t="shared" si="5"/>
        <v>1082.1500000000001</v>
      </c>
      <c r="AA18" s="32">
        <f t="shared" si="6"/>
        <v>105.58</v>
      </c>
      <c r="AB18" s="33">
        <f t="shared" si="7"/>
        <v>1550.79</v>
      </c>
    </row>
    <row r="19" spans="1:28" ht="21" x14ac:dyDescent="0.35">
      <c r="A19" s="1"/>
      <c r="B19" t="s">
        <v>59</v>
      </c>
      <c r="C19" s="2" t="s">
        <v>60</v>
      </c>
      <c r="D19" t="s">
        <v>61</v>
      </c>
      <c r="E19" s="3">
        <v>5278.78</v>
      </c>
      <c r="F19" s="27">
        <v>15</v>
      </c>
      <c r="G19" s="3"/>
      <c r="H19" s="34"/>
      <c r="I19" s="34"/>
      <c r="J19" s="34"/>
      <c r="K19" s="34"/>
      <c r="L19" s="34"/>
      <c r="M19" s="34"/>
      <c r="N19" s="40"/>
      <c r="O19" s="3"/>
      <c r="P19" s="3">
        <f t="shared" si="8"/>
        <v>879.79666666666662</v>
      </c>
      <c r="Q19" s="3">
        <f t="shared" si="9"/>
        <v>6158.5766666666659</v>
      </c>
      <c r="R19" s="3"/>
      <c r="S19" s="3"/>
      <c r="T19" s="3">
        <v>511.6</v>
      </c>
      <c r="U19" s="3">
        <v>-0.08</v>
      </c>
      <c r="V19" s="29">
        <f t="shared" si="2"/>
        <v>607.05999999999995</v>
      </c>
      <c r="W19" s="3">
        <f t="shared" si="3"/>
        <v>1118.58</v>
      </c>
      <c r="X19" s="30">
        <f t="shared" si="4"/>
        <v>5039.996666666666</v>
      </c>
      <c r="Y19" s="31">
        <v>363.06</v>
      </c>
      <c r="Z19" s="3">
        <f t="shared" si="5"/>
        <v>1082.1500000000001</v>
      </c>
      <c r="AA19" s="32">
        <f t="shared" si="6"/>
        <v>105.58</v>
      </c>
      <c r="AB19" s="33">
        <f t="shared" si="7"/>
        <v>1550.79</v>
      </c>
    </row>
    <row r="20" spans="1:28" ht="21" x14ac:dyDescent="0.35">
      <c r="A20" s="1"/>
      <c r="B20" t="s">
        <v>62</v>
      </c>
      <c r="C20" s="2" t="s">
        <v>63</v>
      </c>
      <c r="D20" t="s">
        <v>55</v>
      </c>
      <c r="E20" s="3">
        <v>4677.54</v>
      </c>
      <c r="F20" s="27">
        <v>15</v>
      </c>
      <c r="G20" s="28">
        <v>1559</v>
      </c>
      <c r="H20" s="3"/>
      <c r="I20" s="3"/>
      <c r="J20" s="3"/>
      <c r="K20" s="3"/>
      <c r="L20" s="3"/>
      <c r="M20" s="3"/>
      <c r="N20" s="34"/>
      <c r="O20" s="3"/>
      <c r="P20" s="3">
        <f t="shared" si="8"/>
        <v>779.59</v>
      </c>
      <c r="Q20" s="3">
        <f t="shared" si="9"/>
        <v>5457.13</v>
      </c>
      <c r="R20" s="3"/>
      <c r="S20" s="3"/>
      <c r="T20" s="3">
        <v>409.06</v>
      </c>
      <c r="U20" s="3">
        <v>-0.05</v>
      </c>
      <c r="V20" s="29">
        <f t="shared" si="2"/>
        <v>537.91999999999996</v>
      </c>
      <c r="W20" s="3">
        <f t="shared" si="3"/>
        <v>2505.9299999999998</v>
      </c>
      <c r="X20" s="30">
        <f t="shared" si="4"/>
        <v>2951.2000000000003</v>
      </c>
      <c r="Y20" s="31">
        <v>346.1</v>
      </c>
      <c r="Z20" s="3">
        <f t="shared" si="5"/>
        <v>958.90000000000009</v>
      </c>
      <c r="AA20" s="32">
        <f t="shared" si="6"/>
        <v>93.55</v>
      </c>
      <c r="AB20" s="33">
        <f t="shared" si="7"/>
        <v>1398.55</v>
      </c>
    </row>
    <row r="21" spans="1:28" ht="21" x14ac:dyDescent="0.35">
      <c r="A21" s="1"/>
      <c r="B21" t="s">
        <v>64</v>
      </c>
      <c r="C21" s="2" t="s">
        <v>65</v>
      </c>
      <c r="D21" t="s">
        <v>66</v>
      </c>
      <c r="E21" s="3">
        <v>5278.78</v>
      </c>
      <c r="F21" s="27">
        <v>15</v>
      </c>
      <c r="G21" s="28">
        <v>444.89</v>
      </c>
      <c r="H21" s="3"/>
      <c r="I21" s="3"/>
      <c r="J21" s="3"/>
      <c r="K21" s="3"/>
      <c r="L21" s="3"/>
      <c r="M21" s="3"/>
      <c r="N21" s="34"/>
      <c r="O21" s="3"/>
      <c r="P21" s="3">
        <f t="shared" si="8"/>
        <v>879.79666666666662</v>
      </c>
      <c r="Q21" s="3">
        <f t="shared" si="9"/>
        <v>6158.5766666666659</v>
      </c>
      <c r="R21" s="3"/>
      <c r="S21" s="3"/>
      <c r="T21" s="3">
        <v>511.62</v>
      </c>
      <c r="U21" s="3">
        <v>-0.19</v>
      </c>
      <c r="V21" s="29">
        <f t="shared" si="2"/>
        <v>607.05999999999995</v>
      </c>
      <c r="W21" s="3">
        <f t="shared" si="3"/>
        <v>1563.38</v>
      </c>
      <c r="X21" s="30">
        <f t="shared" si="4"/>
        <v>4595.1966666666658</v>
      </c>
      <c r="Y21" s="31">
        <v>363.06</v>
      </c>
      <c r="Z21" s="3">
        <f t="shared" si="5"/>
        <v>1082.1500000000001</v>
      </c>
      <c r="AA21" s="32">
        <f t="shared" si="6"/>
        <v>105.58</v>
      </c>
      <c r="AB21" s="33">
        <f t="shared" si="7"/>
        <v>1550.79</v>
      </c>
    </row>
    <row r="22" spans="1:28" ht="18.75" x14ac:dyDescent="0.3">
      <c r="A22" s="1"/>
      <c r="B22" s="23" t="s">
        <v>35</v>
      </c>
      <c r="C22" s="36"/>
      <c r="D22" s="37"/>
      <c r="E22" s="38">
        <f>SUM(E12:E21)</f>
        <v>67007.12</v>
      </c>
      <c r="F22" s="38"/>
      <c r="G22" s="38">
        <f t="shared" ref="G22" si="10">SUM(G12:G21)</f>
        <v>11529.16</v>
      </c>
      <c r="H22" s="38">
        <f t="shared" ref="H22" si="11">+H19+H17+H16+H12+H13+H14+H18</f>
        <v>0</v>
      </c>
      <c r="I22" s="38"/>
      <c r="J22" s="38"/>
      <c r="K22" s="38"/>
      <c r="L22" s="38"/>
      <c r="M22" s="38"/>
      <c r="N22" s="38">
        <f>SUM(N12:N21)</f>
        <v>0</v>
      </c>
      <c r="O22" s="38">
        <f t="shared" ref="O22:P22" si="12">SUM(O12:O21)</f>
        <v>0</v>
      </c>
      <c r="P22" s="38">
        <f t="shared" si="12"/>
        <v>11167.853333333336</v>
      </c>
      <c r="Q22" s="38">
        <f>SUM(Q12:Q21)</f>
        <v>78174.973333333328</v>
      </c>
      <c r="R22" s="38">
        <f>SUM(R12:T21)</f>
        <v>8149.8500000000022</v>
      </c>
      <c r="S22" s="38">
        <f>SUM(S12:U21)</f>
        <v>8149.7900000000018</v>
      </c>
      <c r="T22" s="38">
        <f t="shared" ref="T22:AA22" si="13">SUM(T12:T21)</f>
        <v>8149.8500000000022</v>
      </c>
      <c r="U22" s="38">
        <f t="shared" si="13"/>
        <v>-0.06</v>
      </c>
      <c r="V22" s="38">
        <f t="shared" si="13"/>
        <v>7705.8299999999981</v>
      </c>
      <c r="W22" s="38">
        <f t="shared" si="13"/>
        <v>27384.780000000002</v>
      </c>
      <c r="X22" s="38">
        <f t="shared" si="13"/>
        <v>50790.193333333322</v>
      </c>
      <c r="Y22" s="38">
        <f t="shared" si="13"/>
        <v>4031.8399999999997</v>
      </c>
      <c r="Z22" s="38">
        <f t="shared" si="13"/>
        <v>13736.46</v>
      </c>
      <c r="AA22" s="38">
        <f t="shared" si="13"/>
        <v>1340.1699999999996</v>
      </c>
      <c r="AB22" s="38">
        <f>SUM(AB12:AB21)</f>
        <v>19108.47</v>
      </c>
    </row>
    <row r="23" spans="1:28" ht="18.75" x14ac:dyDescent="0.3">
      <c r="A23" s="1"/>
      <c r="B23" s="23"/>
      <c r="C23" s="2"/>
      <c r="D23" s="1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9"/>
      <c r="Y23" s="1"/>
      <c r="Z23" s="1"/>
      <c r="AA23" s="1"/>
      <c r="AB23" s="1"/>
    </row>
    <row r="24" spans="1:28" ht="18.75" x14ac:dyDescent="0.3">
      <c r="A24" s="1"/>
      <c r="B24" s="23" t="s">
        <v>67</v>
      </c>
      <c r="C24" s="36" t="s">
        <v>68</v>
      </c>
      <c r="D24" s="1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9"/>
      <c r="Y24" s="1"/>
      <c r="Z24" s="1"/>
      <c r="AA24" s="1"/>
      <c r="AB24" s="1"/>
    </row>
    <row r="25" spans="1:28" ht="21" x14ac:dyDescent="0.35">
      <c r="A25" s="1"/>
      <c r="B25" s="1" t="s">
        <v>69</v>
      </c>
      <c r="C25" s="2" t="s">
        <v>70</v>
      </c>
      <c r="D25" t="s">
        <v>71</v>
      </c>
      <c r="E25" s="3">
        <v>7513.82</v>
      </c>
      <c r="F25" s="27">
        <v>15</v>
      </c>
      <c r="G25" s="3"/>
      <c r="H25" s="3"/>
      <c r="I25" s="3"/>
      <c r="J25" s="3"/>
      <c r="K25" s="3"/>
      <c r="L25" s="3"/>
      <c r="M25" s="3"/>
      <c r="N25" s="34"/>
      <c r="O25" s="3"/>
      <c r="P25" s="3">
        <f>E25/15*10*25%</f>
        <v>1252.3033333333333</v>
      </c>
      <c r="Q25" s="3">
        <f>E25+-N25+P25</f>
        <v>8766.123333333333</v>
      </c>
      <c r="R25" s="3">
        <v>0</v>
      </c>
      <c r="S25" s="3"/>
      <c r="T25" s="3">
        <v>966.73</v>
      </c>
      <c r="U25" s="3">
        <v>0.1</v>
      </c>
      <c r="V25" s="29">
        <f>ROUND(E25*0.115,2)</f>
        <v>864.09</v>
      </c>
      <c r="W25" s="3">
        <f>SUM(T25:V25)+G25</f>
        <v>1830.92</v>
      </c>
      <c r="X25" s="30">
        <f>Q25-W25</f>
        <v>6935.2033333333329</v>
      </c>
      <c r="Y25" s="43">
        <v>426.13</v>
      </c>
      <c r="Z25" s="3">
        <f>ROUND(+E25*17.5%,2)+ROUND(E25*3%,2)</f>
        <v>1540.3300000000002</v>
      </c>
      <c r="AA25" s="32">
        <f>ROUND(+E25*2%,2)</f>
        <v>150.28</v>
      </c>
      <c r="AB25" s="33">
        <f>SUM(Y25:AA25)</f>
        <v>2116.7400000000002</v>
      </c>
    </row>
    <row r="26" spans="1:28" ht="21" x14ac:dyDescent="0.35">
      <c r="A26" s="1"/>
      <c r="B26" s="1" t="s">
        <v>72</v>
      </c>
      <c r="C26" s="2" t="s">
        <v>73</v>
      </c>
      <c r="D26" t="s">
        <v>74</v>
      </c>
      <c r="E26" s="3">
        <v>7513.82</v>
      </c>
      <c r="F26" s="27">
        <v>15</v>
      </c>
      <c r="G26" s="3"/>
      <c r="H26" s="3"/>
      <c r="I26" s="3"/>
      <c r="J26" s="3"/>
      <c r="K26" s="3"/>
      <c r="L26" s="3"/>
      <c r="M26" s="3"/>
      <c r="N26" s="40"/>
      <c r="O26" s="3"/>
      <c r="P26" s="3">
        <f t="shared" ref="P26:P28" si="14">E26/15*10*25%</f>
        <v>1252.3033333333333</v>
      </c>
      <c r="Q26" s="3">
        <f t="shared" ref="Q26:Q28" si="15">E26+-N26+P26</f>
        <v>8766.123333333333</v>
      </c>
      <c r="R26" s="3">
        <v>0</v>
      </c>
      <c r="S26" s="3"/>
      <c r="T26" s="3">
        <v>966.73</v>
      </c>
      <c r="U26" s="3">
        <v>0.1</v>
      </c>
      <c r="V26" s="29">
        <f>ROUND(E26*0.115,2)</f>
        <v>864.09</v>
      </c>
      <c r="W26" s="3">
        <f>SUM(T26:V26)+G26</f>
        <v>1830.92</v>
      </c>
      <c r="X26" s="30">
        <f>Q26-W26</f>
        <v>6935.2033333333329</v>
      </c>
      <c r="Y26" s="43">
        <v>426.13</v>
      </c>
      <c r="Z26" s="3">
        <f>ROUND(+E26*17.5%,2)+ROUND(E26*3%,2)</f>
        <v>1540.3300000000002</v>
      </c>
      <c r="AA26" s="32">
        <f>ROUND(+E26*2%,2)</f>
        <v>150.28</v>
      </c>
      <c r="AB26" s="33">
        <f>SUM(Y26:AA26)</f>
        <v>2116.7400000000002</v>
      </c>
    </row>
    <row r="27" spans="1:28" ht="21" x14ac:dyDescent="0.35">
      <c r="A27" s="1"/>
      <c r="B27" s="1" t="s">
        <v>75</v>
      </c>
      <c r="C27" s="2" t="s">
        <v>76</v>
      </c>
      <c r="D27" s="1" t="s">
        <v>77</v>
      </c>
      <c r="E27" s="3">
        <v>7513.82</v>
      </c>
      <c r="F27" s="27">
        <v>15</v>
      </c>
      <c r="G27" s="3"/>
      <c r="H27" s="3"/>
      <c r="I27" s="3"/>
      <c r="J27" s="3"/>
      <c r="K27" s="3"/>
      <c r="L27" s="3"/>
      <c r="M27" s="3"/>
      <c r="N27" s="34"/>
      <c r="O27" s="3"/>
      <c r="P27" s="3">
        <f t="shared" si="14"/>
        <v>1252.3033333333333</v>
      </c>
      <c r="Q27" s="3">
        <f t="shared" si="15"/>
        <v>8766.123333333333</v>
      </c>
      <c r="R27" s="3">
        <v>0</v>
      </c>
      <c r="S27" s="3"/>
      <c r="T27" s="3">
        <v>966.73</v>
      </c>
      <c r="U27" s="3">
        <v>-0.1</v>
      </c>
      <c r="V27" s="29">
        <f>ROUND(E27*0.115,2)</f>
        <v>864.09</v>
      </c>
      <c r="W27" s="3">
        <f>SUM(T27:V27)+G27</f>
        <v>1830.72</v>
      </c>
      <c r="X27" s="30">
        <f>Q27-W27</f>
        <v>6935.4033333333327</v>
      </c>
      <c r="Y27" s="43">
        <v>426.13</v>
      </c>
      <c r="Z27" s="3">
        <f>ROUND(+E27*17.5%,2)+ROUND(E27*3%,2)</f>
        <v>1540.3300000000002</v>
      </c>
      <c r="AA27" s="32">
        <f>ROUND(+E27*2%,2)</f>
        <v>150.28</v>
      </c>
      <c r="AB27" s="33">
        <f>SUM(Y27:AA27)</f>
        <v>2116.7400000000002</v>
      </c>
    </row>
    <row r="28" spans="1:28" ht="21" x14ac:dyDescent="0.35">
      <c r="A28" s="1"/>
      <c r="B28" s="44" t="s">
        <v>78</v>
      </c>
      <c r="C28" s="2" t="s">
        <v>79</v>
      </c>
      <c r="D28" t="s">
        <v>74</v>
      </c>
      <c r="E28" s="3">
        <v>7513.82</v>
      </c>
      <c r="F28" s="27">
        <v>15</v>
      </c>
      <c r="G28" s="3"/>
      <c r="H28" s="34"/>
      <c r="I28" s="34"/>
      <c r="J28" s="34"/>
      <c r="K28" s="34"/>
      <c r="L28" s="34"/>
      <c r="M28" s="34"/>
      <c r="N28" s="34"/>
      <c r="O28" s="3"/>
      <c r="P28" s="3">
        <f t="shared" si="14"/>
        <v>1252.3033333333333</v>
      </c>
      <c r="Q28" s="3">
        <f t="shared" si="15"/>
        <v>8766.123333333333</v>
      </c>
      <c r="R28" s="3"/>
      <c r="S28" s="3"/>
      <c r="T28" s="3">
        <v>966.73</v>
      </c>
      <c r="U28" s="3">
        <v>0.1</v>
      </c>
      <c r="V28" s="29">
        <f>ROUND(E28*0.115,2)</f>
        <v>864.09</v>
      </c>
      <c r="W28" s="3">
        <f>SUM(T28:V28)+G28</f>
        <v>1830.92</v>
      </c>
      <c r="X28" s="30">
        <f>Q28-W28</f>
        <v>6935.2033333333329</v>
      </c>
      <c r="Y28" s="43">
        <v>426.13</v>
      </c>
      <c r="Z28" s="3">
        <f>ROUND(+E28*17.5%,2)+ROUND(E28*3%,2)</f>
        <v>1540.3300000000002</v>
      </c>
      <c r="AA28" s="32">
        <f>ROUND(+E28*2%,2)</f>
        <v>150.28</v>
      </c>
      <c r="AB28" s="33">
        <f>SUM(Y28:AA28)</f>
        <v>2116.7400000000002</v>
      </c>
    </row>
    <row r="29" spans="1:28" ht="18.75" x14ac:dyDescent="0.3">
      <c r="A29" s="1"/>
      <c r="B29" s="23" t="s">
        <v>35</v>
      </c>
      <c r="C29" s="36"/>
      <c r="D29" s="37"/>
      <c r="E29" s="38">
        <f>SUM(E25:E28)</f>
        <v>30055.279999999999</v>
      </c>
      <c r="F29" s="38"/>
      <c r="G29" s="38">
        <f>+G28+G27+G25+G26</f>
        <v>0</v>
      </c>
      <c r="H29" s="38"/>
      <c r="I29" s="38"/>
      <c r="J29" s="38"/>
      <c r="K29" s="38"/>
      <c r="L29" s="38"/>
      <c r="M29" s="38"/>
      <c r="N29" s="38">
        <f>SUM(N25:N28)</f>
        <v>0</v>
      </c>
      <c r="O29" s="38">
        <f t="shared" ref="O29:P29" si="16">SUM(O25:O28)</f>
        <v>0</v>
      </c>
      <c r="P29" s="38">
        <f t="shared" si="16"/>
        <v>5009.2133333333331</v>
      </c>
      <c r="Q29" s="38">
        <f>SUM(Q25:Q28)</f>
        <v>35064.493333333332</v>
      </c>
      <c r="R29" s="38">
        <f>SUM(R25:R27)</f>
        <v>0</v>
      </c>
      <c r="S29" s="38">
        <f>SUM(S25:S27)</f>
        <v>0</v>
      </c>
      <c r="T29" s="38">
        <f>SUM(T25:T28)</f>
        <v>3866.92</v>
      </c>
      <c r="U29" s="38">
        <f>SUM(U25:U28)</f>
        <v>0.2</v>
      </c>
      <c r="V29" s="38">
        <f>SUM(V25:V28)</f>
        <v>3456.36</v>
      </c>
      <c r="W29" s="38">
        <f t="shared" ref="W29:AB29" si="17">SUM(W25:W28)</f>
        <v>7323.4800000000005</v>
      </c>
      <c r="X29" s="38">
        <f t="shared" si="17"/>
        <v>27741.013333333329</v>
      </c>
      <c r="Y29" s="38">
        <f t="shared" si="17"/>
        <v>1704.52</v>
      </c>
      <c r="Z29" s="38">
        <f t="shared" si="17"/>
        <v>6161.3200000000006</v>
      </c>
      <c r="AA29" s="38">
        <f t="shared" si="17"/>
        <v>601.12</v>
      </c>
      <c r="AB29" s="38">
        <f t="shared" si="17"/>
        <v>8466.9600000000009</v>
      </c>
    </row>
    <row r="30" spans="1:28" ht="18.75" x14ac:dyDescent="0.3">
      <c r="A30" s="1"/>
      <c r="B30" s="1"/>
      <c r="C30" s="2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9"/>
      <c r="Y30" s="1"/>
      <c r="Z30" s="1"/>
      <c r="AA30" s="1"/>
      <c r="AB30" s="1"/>
    </row>
    <row r="31" spans="1:28" ht="18.75" x14ac:dyDescent="0.3">
      <c r="A31" s="1"/>
      <c r="B31" s="23" t="s">
        <v>80</v>
      </c>
      <c r="C31" s="36" t="s">
        <v>81</v>
      </c>
      <c r="D31" s="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9"/>
      <c r="Y31" s="1"/>
      <c r="Z31" s="1"/>
      <c r="AA31" s="1"/>
      <c r="AB31" s="1"/>
    </row>
    <row r="32" spans="1:28" ht="21" x14ac:dyDescent="0.35">
      <c r="A32" s="1"/>
      <c r="B32" s="1" t="s">
        <v>82</v>
      </c>
      <c r="C32" s="2"/>
      <c r="D32" t="s">
        <v>83</v>
      </c>
      <c r="E32" s="3"/>
      <c r="F32" s="27"/>
      <c r="G32" s="3"/>
      <c r="H32" s="3"/>
      <c r="I32" s="3"/>
      <c r="J32" s="3"/>
      <c r="K32" s="3"/>
      <c r="L32" s="3"/>
      <c r="M32" s="3"/>
      <c r="N32" s="34"/>
      <c r="O32" s="3"/>
      <c r="P32" s="3"/>
      <c r="Q32" s="3"/>
      <c r="R32" s="3"/>
      <c r="S32" s="3"/>
      <c r="T32" s="3"/>
      <c r="U32" s="3"/>
      <c r="V32" s="45"/>
      <c r="W32" s="3"/>
      <c r="X32" s="46"/>
      <c r="Y32" s="43"/>
      <c r="Z32" s="43"/>
      <c r="AA32" s="32"/>
      <c r="AB32" s="33"/>
    </row>
    <row r="33" spans="1:28" ht="21" x14ac:dyDescent="0.35">
      <c r="A33" s="1"/>
      <c r="B33" t="s">
        <v>82</v>
      </c>
      <c r="C33" s="2" t="s">
        <v>84</v>
      </c>
      <c r="D33" t="s">
        <v>85</v>
      </c>
      <c r="E33" s="3">
        <v>7513.82</v>
      </c>
      <c r="F33" s="27">
        <v>15</v>
      </c>
      <c r="G33" s="3"/>
      <c r="H33" s="3"/>
      <c r="I33" s="3"/>
      <c r="J33" s="3"/>
      <c r="K33" s="3"/>
      <c r="L33" s="3"/>
      <c r="M33" s="3"/>
      <c r="N33" s="34"/>
      <c r="O33" s="3"/>
      <c r="P33" s="3">
        <f>E33/15*10*25%</f>
        <v>1252.3033333333333</v>
      </c>
      <c r="Q33" s="3">
        <f>E33+-N33+P33</f>
        <v>8766.123333333333</v>
      </c>
      <c r="R33" s="3"/>
      <c r="S33" s="3"/>
      <c r="T33" s="3">
        <v>966.73</v>
      </c>
      <c r="U33" s="3">
        <v>0.1</v>
      </c>
      <c r="V33" s="45">
        <f t="shared" ref="V33:V49" si="18">ROUND(E33*0.115,2)</f>
        <v>864.09</v>
      </c>
      <c r="W33" s="3">
        <f t="shared" ref="W33:W39" si="19">SUM(T33:V33)+G33</f>
        <v>1830.92</v>
      </c>
      <c r="X33" s="30">
        <f t="shared" ref="X33:X49" si="20">Q33-W33</f>
        <v>6935.2033333333329</v>
      </c>
      <c r="Y33" s="43">
        <v>426.13</v>
      </c>
      <c r="Z33" s="3">
        <f t="shared" ref="Z33:Z49" si="21">ROUND(+E33*17.5%,2)+ROUND(E33*3%,2)</f>
        <v>1540.3300000000002</v>
      </c>
      <c r="AA33" s="32">
        <f t="shared" ref="AA33:AA49" si="22">ROUND(+E33*2%,2)</f>
        <v>150.28</v>
      </c>
      <c r="AB33" s="33">
        <f t="shared" ref="AB33:AB49" si="23">SUM(Y33:AA33)</f>
        <v>2116.7400000000002</v>
      </c>
    </row>
    <row r="34" spans="1:28" ht="21" x14ac:dyDescent="0.35">
      <c r="A34" s="1"/>
      <c r="B34" s="44" t="s">
        <v>86</v>
      </c>
      <c r="C34" s="2" t="s">
        <v>87</v>
      </c>
      <c r="D34" t="s">
        <v>85</v>
      </c>
      <c r="E34" s="3">
        <v>7513.82</v>
      </c>
      <c r="F34" s="27">
        <v>15</v>
      </c>
      <c r="G34" s="42"/>
      <c r="H34" s="3"/>
      <c r="I34" s="3"/>
      <c r="J34" s="3"/>
      <c r="K34" s="3"/>
      <c r="L34" s="3"/>
      <c r="M34" s="3"/>
      <c r="N34" s="34"/>
      <c r="O34" s="3"/>
      <c r="P34" s="3">
        <f t="shared" ref="P34:P49" si="24">E34/15*10*25%</f>
        <v>1252.3033333333333</v>
      </c>
      <c r="Q34" s="3">
        <f t="shared" ref="Q34:Q49" si="25">E34+-N34+P34</f>
        <v>8766.123333333333</v>
      </c>
      <c r="R34" s="3"/>
      <c r="S34" s="3"/>
      <c r="T34" s="3">
        <v>966.73</v>
      </c>
      <c r="U34" s="3">
        <v>0.1</v>
      </c>
      <c r="V34" s="45">
        <f t="shared" si="18"/>
        <v>864.09</v>
      </c>
      <c r="W34" s="3">
        <f t="shared" si="19"/>
        <v>1830.92</v>
      </c>
      <c r="X34" s="30">
        <f t="shared" si="20"/>
        <v>6935.2033333333329</v>
      </c>
      <c r="Y34" s="43">
        <v>426.13</v>
      </c>
      <c r="Z34" s="3">
        <f t="shared" si="21"/>
        <v>1540.3300000000002</v>
      </c>
      <c r="AA34" s="32">
        <f t="shared" si="22"/>
        <v>150.28</v>
      </c>
      <c r="AB34" s="33">
        <f t="shared" si="23"/>
        <v>2116.7400000000002</v>
      </c>
    </row>
    <row r="35" spans="1:28" ht="21" x14ac:dyDescent="0.35">
      <c r="A35" s="1"/>
      <c r="B35" s="1" t="s">
        <v>88</v>
      </c>
      <c r="C35" s="2" t="s">
        <v>89</v>
      </c>
      <c r="D35" s="1" t="s">
        <v>90</v>
      </c>
      <c r="E35" s="3">
        <v>7989.28</v>
      </c>
      <c r="F35" s="27">
        <v>15</v>
      </c>
      <c r="G35" s="28">
        <v>1332</v>
      </c>
      <c r="H35" s="3"/>
      <c r="I35" s="3"/>
      <c r="J35" s="3"/>
      <c r="K35" s="3"/>
      <c r="L35" s="3"/>
      <c r="M35" s="3"/>
      <c r="N35" s="34"/>
      <c r="O35" s="3"/>
      <c r="P35" s="3">
        <f t="shared" si="24"/>
        <v>1331.5466666666666</v>
      </c>
      <c r="Q35" s="3">
        <f t="shared" si="25"/>
        <v>9320.8266666666659</v>
      </c>
      <c r="R35" s="3">
        <v>0</v>
      </c>
      <c r="S35" s="3"/>
      <c r="T35" s="3">
        <v>1068.3</v>
      </c>
      <c r="U35" s="3">
        <v>0.16</v>
      </c>
      <c r="V35" s="45">
        <f t="shared" si="18"/>
        <v>918.77</v>
      </c>
      <c r="W35" s="3">
        <f t="shared" si="19"/>
        <v>3319.23</v>
      </c>
      <c r="X35" s="30">
        <f t="shared" si="20"/>
        <v>6001.5966666666664</v>
      </c>
      <c r="Y35" s="43">
        <v>439.54</v>
      </c>
      <c r="Z35" s="3">
        <f t="shared" si="21"/>
        <v>1637.8</v>
      </c>
      <c r="AA35" s="32">
        <f t="shared" si="22"/>
        <v>159.79</v>
      </c>
      <c r="AB35" s="33">
        <f t="shared" si="23"/>
        <v>2237.13</v>
      </c>
    </row>
    <row r="36" spans="1:28" ht="21" x14ac:dyDescent="0.35">
      <c r="A36" s="1"/>
      <c r="B36" s="1" t="s">
        <v>91</v>
      </c>
      <c r="C36" s="2" t="s">
        <v>92</v>
      </c>
      <c r="D36" s="1" t="s">
        <v>93</v>
      </c>
      <c r="E36" s="3">
        <v>7513.82</v>
      </c>
      <c r="F36" s="27">
        <v>15</v>
      </c>
      <c r="G36" s="28">
        <v>3417</v>
      </c>
      <c r="H36" s="3"/>
      <c r="I36" s="3"/>
      <c r="J36" s="3"/>
      <c r="K36" s="3"/>
      <c r="L36" s="3"/>
      <c r="M36" s="3"/>
      <c r="N36" s="34"/>
      <c r="O36" s="3"/>
      <c r="P36" s="3">
        <f t="shared" si="24"/>
        <v>1252.3033333333333</v>
      </c>
      <c r="Q36" s="3">
        <f t="shared" si="25"/>
        <v>8766.123333333333</v>
      </c>
      <c r="R36" s="3">
        <v>0</v>
      </c>
      <c r="S36" s="3"/>
      <c r="T36" s="3">
        <v>966.73</v>
      </c>
      <c r="U36" s="3">
        <v>0.1</v>
      </c>
      <c r="V36" s="45">
        <f t="shared" si="18"/>
        <v>864.09</v>
      </c>
      <c r="W36" s="3">
        <f t="shared" si="19"/>
        <v>5247.92</v>
      </c>
      <c r="X36" s="30">
        <f t="shared" si="20"/>
        <v>3518.2033333333329</v>
      </c>
      <c r="Y36" s="43">
        <v>426.13</v>
      </c>
      <c r="Z36" s="3">
        <f t="shared" si="21"/>
        <v>1540.3300000000002</v>
      </c>
      <c r="AA36" s="32">
        <f t="shared" si="22"/>
        <v>150.28</v>
      </c>
      <c r="AB36" s="33">
        <f t="shared" si="23"/>
        <v>2116.7400000000002</v>
      </c>
    </row>
    <row r="37" spans="1:28" ht="21" x14ac:dyDescent="0.35">
      <c r="A37" s="1"/>
      <c r="B37" s="1" t="s">
        <v>94</v>
      </c>
      <c r="C37" s="2" t="s">
        <v>95</v>
      </c>
      <c r="D37" s="1" t="s">
        <v>96</v>
      </c>
      <c r="E37" s="3">
        <v>7513.82</v>
      </c>
      <c r="F37" s="27">
        <v>15</v>
      </c>
      <c r="G37" s="28">
        <v>2143</v>
      </c>
      <c r="H37" s="3"/>
      <c r="I37" s="3"/>
      <c r="J37" s="3"/>
      <c r="K37" s="3"/>
      <c r="L37" s="3"/>
      <c r="M37" s="3"/>
      <c r="N37" s="40"/>
      <c r="O37" s="3"/>
      <c r="P37" s="3">
        <f t="shared" si="24"/>
        <v>1252.3033333333333</v>
      </c>
      <c r="Q37" s="3">
        <f t="shared" si="25"/>
        <v>8766.123333333333</v>
      </c>
      <c r="R37" s="3">
        <v>0</v>
      </c>
      <c r="S37" s="3"/>
      <c r="T37" s="3">
        <v>966.73</v>
      </c>
      <c r="U37" s="3">
        <v>0.1</v>
      </c>
      <c r="V37" s="45">
        <f t="shared" si="18"/>
        <v>864.09</v>
      </c>
      <c r="W37" s="3">
        <f t="shared" si="19"/>
        <v>3973.92</v>
      </c>
      <c r="X37" s="30">
        <f t="shared" si="20"/>
        <v>4792.2033333333329</v>
      </c>
      <c r="Y37" s="43">
        <v>426.13</v>
      </c>
      <c r="Z37" s="3">
        <f t="shared" si="21"/>
        <v>1540.3300000000002</v>
      </c>
      <c r="AA37" s="32">
        <f t="shared" si="22"/>
        <v>150.28</v>
      </c>
      <c r="AB37" s="33">
        <f t="shared" si="23"/>
        <v>2116.7400000000002</v>
      </c>
    </row>
    <row r="38" spans="1:28" ht="21" x14ac:dyDescent="0.35">
      <c r="A38" s="1"/>
      <c r="B38" s="1" t="s">
        <v>97</v>
      </c>
      <c r="C38" s="2" t="s">
        <v>98</v>
      </c>
      <c r="D38" s="1" t="s">
        <v>96</v>
      </c>
      <c r="E38" s="3"/>
      <c r="F38" s="27"/>
      <c r="G38" s="42"/>
      <c r="H38" s="3"/>
      <c r="I38" s="3"/>
      <c r="J38" s="3"/>
      <c r="K38" s="3"/>
      <c r="L38" s="3"/>
      <c r="M38" s="3"/>
      <c r="N38" s="34"/>
      <c r="O38" s="3"/>
      <c r="P38" s="3"/>
      <c r="Q38" s="3">
        <f t="shared" si="25"/>
        <v>0</v>
      </c>
      <c r="R38" s="3">
        <v>0</v>
      </c>
      <c r="S38" s="3"/>
      <c r="T38" s="3"/>
      <c r="U38" s="3"/>
      <c r="V38" s="45">
        <f t="shared" si="18"/>
        <v>0</v>
      </c>
      <c r="W38" s="3">
        <f t="shared" si="19"/>
        <v>0</v>
      </c>
      <c r="X38" s="30">
        <f t="shared" si="20"/>
        <v>0</v>
      </c>
      <c r="Y38" s="43"/>
      <c r="Z38" s="3">
        <f t="shared" si="21"/>
        <v>0</v>
      </c>
      <c r="AA38" s="32">
        <f t="shared" si="22"/>
        <v>0</v>
      </c>
      <c r="AB38" s="33">
        <f t="shared" si="23"/>
        <v>0</v>
      </c>
    </row>
    <row r="39" spans="1:28" ht="21" x14ac:dyDescent="0.35">
      <c r="A39" s="1"/>
      <c r="B39" s="1" t="s">
        <v>99</v>
      </c>
      <c r="C39" s="2" t="s">
        <v>100</v>
      </c>
      <c r="D39" s="1" t="s">
        <v>96</v>
      </c>
      <c r="E39" s="3">
        <v>7513.82</v>
      </c>
      <c r="F39" s="27">
        <v>15</v>
      </c>
      <c r="G39" s="3"/>
      <c r="H39" s="3"/>
      <c r="I39" s="3"/>
      <c r="J39" s="3"/>
      <c r="K39" s="3"/>
      <c r="L39" s="3"/>
      <c r="M39" s="3"/>
      <c r="N39" s="40"/>
      <c r="O39" s="3"/>
      <c r="P39" s="3">
        <f t="shared" si="24"/>
        <v>1252.3033333333333</v>
      </c>
      <c r="Q39" s="3">
        <f t="shared" si="25"/>
        <v>8766.123333333333</v>
      </c>
      <c r="R39" s="3">
        <v>0</v>
      </c>
      <c r="S39" s="3"/>
      <c r="T39" s="3">
        <v>966.73</v>
      </c>
      <c r="U39" s="3">
        <v>0.1</v>
      </c>
      <c r="V39" s="45">
        <f t="shared" si="18"/>
        <v>864.09</v>
      </c>
      <c r="W39" s="3">
        <f t="shared" si="19"/>
        <v>1830.92</v>
      </c>
      <c r="X39" s="30">
        <f t="shared" si="20"/>
        <v>6935.2033333333329</v>
      </c>
      <c r="Y39" s="43">
        <v>426.13</v>
      </c>
      <c r="Z39" s="3">
        <f t="shared" si="21"/>
        <v>1540.3300000000002</v>
      </c>
      <c r="AA39" s="32">
        <f t="shared" si="22"/>
        <v>150.28</v>
      </c>
      <c r="AB39" s="33">
        <f t="shared" si="23"/>
        <v>2116.7400000000002</v>
      </c>
    </row>
    <row r="40" spans="1:28" ht="21" x14ac:dyDescent="0.35">
      <c r="A40" s="1"/>
      <c r="B40" t="s">
        <v>101</v>
      </c>
      <c r="C40" s="2" t="s">
        <v>102</v>
      </c>
      <c r="D40" t="s">
        <v>103</v>
      </c>
      <c r="E40" s="3">
        <v>7513.82</v>
      </c>
      <c r="F40" s="27">
        <v>15</v>
      </c>
      <c r="G40" s="3"/>
      <c r="H40" s="3"/>
      <c r="I40" s="3"/>
      <c r="J40" s="28">
        <v>2257.0300000000002</v>
      </c>
      <c r="K40" s="28">
        <v>86.18</v>
      </c>
      <c r="L40" s="28">
        <v>1375.93</v>
      </c>
      <c r="M40" s="28">
        <v>37.35</v>
      </c>
      <c r="N40" s="40"/>
      <c r="O40" s="3"/>
      <c r="P40" s="3">
        <f t="shared" si="24"/>
        <v>1252.3033333333333</v>
      </c>
      <c r="Q40" s="3">
        <f t="shared" si="25"/>
        <v>8766.123333333333</v>
      </c>
      <c r="R40" s="3">
        <v>0</v>
      </c>
      <c r="S40" s="3"/>
      <c r="T40" s="3">
        <v>966.73</v>
      </c>
      <c r="U40" s="3">
        <v>0.01</v>
      </c>
      <c r="V40" s="45">
        <f t="shared" si="18"/>
        <v>864.09</v>
      </c>
      <c r="W40" s="3">
        <f>SUM(T40:V40)+G40+J40+K40+L40+M40</f>
        <v>5587.3200000000006</v>
      </c>
      <c r="X40" s="30">
        <f t="shared" si="20"/>
        <v>3178.8033333333324</v>
      </c>
      <c r="Y40" s="43">
        <v>426.13</v>
      </c>
      <c r="Z40" s="3">
        <f t="shared" si="21"/>
        <v>1540.3300000000002</v>
      </c>
      <c r="AA40" s="32">
        <f t="shared" si="22"/>
        <v>150.28</v>
      </c>
      <c r="AB40" s="33">
        <f t="shared" si="23"/>
        <v>2116.7400000000002</v>
      </c>
    </row>
    <row r="41" spans="1:28" ht="21" x14ac:dyDescent="0.35">
      <c r="A41" s="1"/>
      <c r="B41" s="1" t="s">
        <v>104</v>
      </c>
      <c r="C41" s="2" t="s">
        <v>105</v>
      </c>
      <c r="D41" s="1" t="s">
        <v>103</v>
      </c>
      <c r="E41" s="3">
        <v>7513.82</v>
      </c>
      <c r="F41" s="27">
        <v>15</v>
      </c>
      <c r="G41" s="47"/>
      <c r="H41" s="3"/>
      <c r="I41" s="3"/>
      <c r="J41" s="28">
        <v>2254.1999999999998</v>
      </c>
      <c r="K41" s="28">
        <v>112.95</v>
      </c>
      <c r="L41" s="47"/>
      <c r="M41" s="47"/>
      <c r="N41" s="40"/>
      <c r="O41" s="3"/>
      <c r="P41" s="3">
        <f t="shared" si="24"/>
        <v>1252.3033333333333</v>
      </c>
      <c r="Q41" s="3">
        <f t="shared" si="25"/>
        <v>8766.123333333333</v>
      </c>
      <c r="R41" s="3">
        <v>0</v>
      </c>
      <c r="S41" s="3"/>
      <c r="T41" s="3">
        <v>966.73</v>
      </c>
      <c r="U41" s="3">
        <v>-0.05</v>
      </c>
      <c r="V41" s="45">
        <f t="shared" si="18"/>
        <v>864.09</v>
      </c>
      <c r="W41" s="3">
        <f>SUM(T41:V41)+G41+J41+K41</f>
        <v>4197.92</v>
      </c>
      <c r="X41" s="30">
        <f t="shared" si="20"/>
        <v>4568.2033333333329</v>
      </c>
      <c r="Y41" s="43">
        <v>426.13</v>
      </c>
      <c r="Z41" s="3">
        <f t="shared" si="21"/>
        <v>1540.3300000000002</v>
      </c>
      <c r="AA41" s="32">
        <f t="shared" si="22"/>
        <v>150.28</v>
      </c>
      <c r="AB41" s="33">
        <f t="shared" si="23"/>
        <v>2116.7400000000002</v>
      </c>
    </row>
    <row r="42" spans="1:28" ht="21" x14ac:dyDescent="0.35">
      <c r="A42" s="1"/>
      <c r="B42" s="1" t="s">
        <v>106</v>
      </c>
      <c r="C42" s="2" t="s">
        <v>107</v>
      </c>
      <c r="D42" s="1" t="s">
        <v>108</v>
      </c>
      <c r="E42" s="3">
        <v>7513.82</v>
      </c>
      <c r="F42" s="27">
        <v>15</v>
      </c>
      <c r="G42" s="3"/>
      <c r="H42" s="3"/>
      <c r="I42" s="3"/>
      <c r="J42" s="3"/>
      <c r="K42" s="3"/>
      <c r="L42" s="3"/>
      <c r="M42" s="3"/>
      <c r="N42" s="34"/>
      <c r="O42" s="3"/>
      <c r="P42" s="3">
        <f t="shared" si="24"/>
        <v>1252.3033333333333</v>
      </c>
      <c r="Q42" s="3">
        <f t="shared" si="25"/>
        <v>8766.123333333333</v>
      </c>
      <c r="R42" s="3">
        <v>0</v>
      </c>
      <c r="S42" s="3"/>
      <c r="T42" s="3">
        <v>966.73</v>
      </c>
      <c r="U42" s="3">
        <v>0.1</v>
      </c>
      <c r="V42" s="45">
        <f t="shared" si="18"/>
        <v>864.09</v>
      </c>
      <c r="W42" s="3">
        <f t="shared" ref="W42:W49" si="26">SUM(T42:V42)+G42</f>
        <v>1830.92</v>
      </c>
      <c r="X42" s="30">
        <f t="shared" si="20"/>
        <v>6935.2033333333329</v>
      </c>
      <c r="Y42" s="43">
        <v>426.13</v>
      </c>
      <c r="Z42" s="3">
        <f t="shared" si="21"/>
        <v>1540.3300000000002</v>
      </c>
      <c r="AA42" s="32">
        <f t="shared" si="22"/>
        <v>150.28</v>
      </c>
      <c r="AB42" s="33">
        <f t="shared" si="23"/>
        <v>2116.7400000000002</v>
      </c>
    </row>
    <row r="43" spans="1:28" ht="21" x14ac:dyDescent="0.35">
      <c r="A43" s="1"/>
      <c r="B43" s="1" t="s">
        <v>109</v>
      </c>
      <c r="C43" s="2" t="s">
        <v>110</v>
      </c>
      <c r="D43" s="1" t="s">
        <v>108</v>
      </c>
      <c r="E43" s="3">
        <v>7513.82</v>
      </c>
      <c r="F43" s="27">
        <v>15</v>
      </c>
      <c r="G43" s="28">
        <v>1253</v>
      </c>
      <c r="H43" s="3"/>
      <c r="I43" s="3"/>
      <c r="J43" s="3"/>
      <c r="K43" s="3"/>
      <c r="L43" s="3"/>
      <c r="M43" s="3"/>
      <c r="N43" s="34"/>
      <c r="O43" s="3"/>
      <c r="P43" s="3">
        <f t="shared" si="24"/>
        <v>1252.3033333333333</v>
      </c>
      <c r="Q43" s="3">
        <f t="shared" si="25"/>
        <v>8766.123333333333</v>
      </c>
      <c r="R43" s="3">
        <v>0</v>
      </c>
      <c r="S43" s="3"/>
      <c r="T43" s="3">
        <v>966.73</v>
      </c>
      <c r="U43" s="3">
        <v>0.1</v>
      </c>
      <c r="V43" s="45">
        <f t="shared" si="18"/>
        <v>864.09</v>
      </c>
      <c r="W43" s="3">
        <f t="shared" si="26"/>
        <v>3083.92</v>
      </c>
      <c r="X43" s="30">
        <f t="shared" si="20"/>
        <v>5682.2033333333329</v>
      </c>
      <c r="Y43" s="43">
        <v>426.13</v>
      </c>
      <c r="Z43" s="3">
        <f t="shared" si="21"/>
        <v>1540.3300000000002</v>
      </c>
      <c r="AA43" s="32">
        <f t="shared" si="22"/>
        <v>150.28</v>
      </c>
      <c r="AB43" s="33">
        <f t="shared" si="23"/>
        <v>2116.7400000000002</v>
      </c>
    </row>
    <row r="44" spans="1:28" ht="21" x14ac:dyDescent="0.35">
      <c r="A44" s="1"/>
      <c r="B44" t="s">
        <v>111</v>
      </c>
      <c r="C44" s="2" t="s">
        <v>112</v>
      </c>
      <c r="D44" t="s">
        <v>113</v>
      </c>
      <c r="E44" s="3">
        <v>7513.82</v>
      </c>
      <c r="F44" s="27">
        <v>15</v>
      </c>
      <c r="G44" s="28">
        <v>890</v>
      </c>
      <c r="H44" s="3"/>
      <c r="I44" s="3"/>
      <c r="J44" s="3"/>
      <c r="K44" s="3"/>
      <c r="L44" s="3"/>
      <c r="M44" s="3"/>
      <c r="N44" s="34"/>
      <c r="O44" s="3"/>
      <c r="P44" s="3">
        <f t="shared" si="24"/>
        <v>1252.3033333333333</v>
      </c>
      <c r="Q44" s="3">
        <f t="shared" si="25"/>
        <v>8766.123333333333</v>
      </c>
      <c r="R44" s="3">
        <v>0</v>
      </c>
      <c r="S44" s="3"/>
      <c r="T44" s="3">
        <v>966.73</v>
      </c>
      <c r="U44" s="3">
        <v>0.1</v>
      </c>
      <c r="V44" s="45">
        <f t="shared" si="18"/>
        <v>864.09</v>
      </c>
      <c r="W44" s="3">
        <f t="shared" si="26"/>
        <v>2720.92</v>
      </c>
      <c r="X44" s="30">
        <f t="shared" si="20"/>
        <v>6045.2033333333329</v>
      </c>
      <c r="Y44" s="43">
        <v>426.13</v>
      </c>
      <c r="Z44" s="3">
        <f t="shared" si="21"/>
        <v>1540.3300000000002</v>
      </c>
      <c r="AA44" s="32">
        <f t="shared" si="22"/>
        <v>150.28</v>
      </c>
      <c r="AB44" s="33">
        <f t="shared" si="23"/>
        <v>2116.7400000000002</v>
      </c>
    </row>
    <row r="45" spans="1:28" ht="21" x14ac:dyDescent="0.35">
      <c r="A45" s="1"/>
      <c r="B45" t="s">
        <v>114</v>
      </c>
      <c r="C45" s="2" t="s">
        <v>115</v>
      </c>
      <c r="D45" t="s">
        <v>113</v>
      </c>
      <c r="E45" s="3">
        <v>7513.82</v>
      </c>
      <c r="F45" s="27">
        <v>15</v>
      </c>
      <c r="G45" s="28">
        <v>944</v>
      </c>
      <c r="H45" s="3"/>
      <c r="I45" s="3"/>
      <c r="J45" s="3"/>
      <c r="K45" s="3"/>
      <c r="L45" s="3"/>
      <c r="M45" s="3"/>
      <c r="N45" s="34"/>
      <c r="O45" s="3"/>
      <c r="P45" s="3">
        <f t="shared" si="24"/>
        <v>1252.3033333333333</v>
      </c>
      <c r="Q45" s="3">
        <f t="shared" si="25"/>
        <v>8766.123333333333</v>
      </c>
      <c r="R45" s="3">
        <v>0</v>
      </c>
      <c r="S45" s="3"/>
      <c r="T45" s="3">
        <v>966.73</v>
      </c>
      <c r="U45" s="3">
        <v>0.1</v>
      </c>
      <c r="V45" s="45">
        <f t="shared" si="18"/>
        <v>864.09</v>
      </c>
      <c r="W45" s="3">
        <f t="shared" si="26"/>
        <v>2774.92</v>
      </c>
      <c r="X45" s="30">
        <f t="shared" si="20"/>
        <v>5991.2033333333329</v>
      </c>
      <c r="Y45" s="43">
        <v>426.13</v>
      </c>
      <c r="Z45" s="3">
        <f t="shared" si="21"/>
        <v>1540.3300000000002</v>
      </c>
      <c r="AA45" s="32">
        <f t="shared" si="22"/>
        <v>150.28</v>
      </c>
      <c r="AB45" s="33">
        <f t="shared" si="23"/>
        <v>2116.7400000000002</v>
      </c>
    </row>
    <row r="46" spans="1:28" ht="21" x14ac:dyDescent="0.35">
      <c r="A46" s="1"/>
      <c r="B46" t="s">
        <v>116</v>
      </c>
      <c r="C46" s="2" t="s">
        <v>117</v>
      </c>
      <c r="D46" t="s">
        <v>113</v>
      </c>
      <c r="E46" s="3">
        <v>7513.82</v>
      </c>
      <c r="F46" s="27">
        <v>15</v>
      </c>
      <c r="G46" s="3"/>
      <c r="H46" s="3"/>
      <c r="I46" s="3"/>
      <c r="J46" s="3"/>
      <c r="K46" s="3"/>
      <c r="L46" s="3"/>
      <c r="M46" s="3"/>
      <c r="N46" s="34"/>
      <c r="O46" s="3"/>
      <c r="P46" s="3">
        <f t="shared" si="24"/>
        <v>1252.3033333333333</v>
      </c>
      <c r="Q46" s="3">
        <f t="shared" si="25"/>
        <v>8766.123333333333</v>
      </c>
      <c r="R46" s="3">
        <v>0</v>
      </c>
      <c r="S46" s="3"/>
      <c r="T46" s="3">
        <v>966.73</v>
      </c>
      <c r="U46" s="3">
        <v>0.1</v>
      </c>
      <c r="V46" s="45">
        <f t="shared" si="18"/>
        <v>864.09</v>
      </c>
      <c r="W46" s="3">
        <f t="shared" si="26"/>
        <v>1830.92</v>
      </c>
      <c r="X46" s="30">
        <f t="shared" si="20"/>
        <v>6935.2033333333329</v>
      </c>
      <c r="Y46" s="43">
        <v>426.13</v>
      </c>
      <c r="Z46" s="3">
        <f t="shared" si="21"/>
        <v>1540.3300000000002</v>
      </c>
      <c r="AA46" s="32">
        <f t="shared" si="22"/>
        <v>150.28</v>
      </c>
      <c r="AB46" s="33">
        <f t="shared" si="23"/>
        <v>2116.7400000000002</v>
      </c>
    </row>
    <row r="47" spans="1:28" ht="21" x14ac:dyDescent="0.35">
      <c r="A47" s="1"/>
      <c r="B47" t="s">
        <v>118</v>
      </c>
      <c r="C47" s="2" t="s">
        <v>119</v>
      </c>
      <c r="D47" t="s">
        <v>113</v>
      </c>
      <c r="E47" s="3">
        <v>7513.82</v>
      </c>
      <c r="F47" s="27">
        <v>15</v>
      </c>
      <c r="G47" s="3"/>
      <c r="H47" s="3"/>
      <c r="I47" s="28">
        <v>2600.7800000000002</v>
      </c>
      <c r="J47" s="3"/>
      <c r="K47" s="3"/>
      <c r="L47" s="3"/>
      <c r="M47" s="3"/>
      <c r="N47" s="34"/>
      <c r="O47" s="3"/>
      <c r="P47" s="3">
        <f t="shared" si="24"/>
        <v>1252.3033333333333</v>
      </c>
      <c r="Q47" s="3">
        <f t="shared" si="25"/>
        <v>8766.123333333333</v>
      </c>
      <c r="R47" s="3">
        <v>0</v>
      </c>
      <c r="S47" s="3"/>
      <c r="T47" s="3">
        <v>966.73</v>
      </c>
      <c r="U47" s="3">
        <v>-0.08</v>
      </c>
      <c r="V47" s="45">
        <f t="shared" si="18"/>
        <v>864.09</v>
      </c>
      <c r="W47" s="3">
        <f>SUM(T47:V47)+G47+I47</f>
        <v>4431.5200000000004</v>
      </c>
      <c r="X47" s="48">
        <f t="shared" si="20"/>
        <v>4334.6033333333326</v>
      </c>
      <c r="Y47" s="43">
        <v>426.13</v>
      </c>
      <c r="Z47" s="3">
        <f t="shared" si="21"/>
        <v>1540.3300000000002</v>
      </c>
      <c r="AA47" s="32">
        <f t="shared" si="22"/>
        <v>150.28</v>
      </c>
      <c r="AB47" s="33">
        <f t="shared" si="23"/>
        <v>2116.7400000000002</v>
      </c>
    </row>
    <row r="48" spans="1:28" ht="21" x14ac:dyDescent="0.35">
      <c r="A48" s="1"/>
      <c r="B48" t="s">
        <v>120</v>
      </c>
      <c r="C48" s="2" t="s">
        <v>98</v>
      </c>
      <c r="D48" t="s">
        <v>113</v>
      </c>
      <c r="E48" s="3"/>
      <c r="F48" s="27"/>
      <c r="G48" s="3"/>
      <c r="H48" s="3"/>
      <c r="I48" s="3"/>
      <c r="J48" s="3"/>
      <c r="K48" s="3"/>
      <c r="L48" s="3"/>
      <c r="M48" s="3"/>
      <c r="N48" s="40"/>
      <c r="O48" s="3"/>
      <c r="P48" s="3"/>
      <c r="Q48" s="3">
        <f t="shared" si="25"/>
        <v>0</v>
      </c>
      <c r="R48" s="3">
        <v>0</v>
      </c>
      <c r="S48" s="3"/>
      <c r="T48" s="3"/>
      <c r="U48" s="3"/>
      <c r="V48" s="45">
        <f t="shared" si="18"/>
        <v>0</v>
      </c>
      <c r="W48" s="3">
        <f t="shared" si="26"/>
        <v>0</v>
      </c>
      <c r="X48" s="30">
        <f t="shared" si="20"/>
        <v>0</v>
      </c>
      <c r="Y48" s="43"/>
      <c r="Z48" s="3">
        <f t="shared" si="21"/>
        <v>0</v>
      </c>
      <c r="AA48" s="32">
        <f t="shared" si="22"/>
        <v>0</v>
      </c>
      <c r="AB48" s="33">
        <f t="shared" si="23"/>
        <v>0</v>
      </c>
    </row>
    <row r="49" spans="1:28" ht="21" x14ac:dyDescent="0.35">
      <c r="A49" s="1"/>
      <c r="B49" t="s">
        <v>121</v>
      </c>
      <c r="C49" s="2" t="s">
        <v>122</v>
      </c>
      <c r="D49" t="s">
        <v>123</v>
      </c>
      <c r="E49" s="3">
        <v>4677.54</v>
      </c>
      <c r="F49" s="27">
        <v>15</v>
      </c>
      <c r="G49" s="3"/>
      <c r="H49" s="3"/>
      <c r="I49" s="3"/>
      <c r="J49" s="3"/>
      <c r="K49" s="3"/>
      <c r="L49" s="3"/>
      <c r="M49" s="3"/>
      <c r="N49" s="34"/>
      <c r="O49" s="3"/>
      <c r="P49" s="3">
        <f t="shared" si="24"/>
        <v>779.59</v>
      </c>
      <c r="Q49" s="3">
        <f t="shared" si="25"/>
        <v>5457.13</v>
      </c>
      <c r="R49" s="3"/>
      <c r="S49" s="3"/>
      <c r="T49" s="3">
        <v>409.06</v>
      </c>
      <c r="U49" s="3">
        <v>-0.05</v>
      </c>
      <c r="V49" s="45">
        <f t="shared" si="18"/>
        <v>537.91999999999996</v>
      </c>
      <c r="W49" s="3">
        <f t="shared" si="26"/>
        <v>946.93</v>
      </c>
      <c r="X49" s="30">
        <f t="shared" si="20"/>
        <v>4510.2</v>
      </c>
      <c r="Y49" s="31">
        <v>346.1</v>
      </c>
      <c r="Z49" s="3">
        <f t="shared" si="21"/>
        <v>958.90000000000009</v>
      </c>
      <c r="AA49" s="32">
        <f t="shared" si="22"/>
        <v>93.55</v>
      </c>
      <c r="AB49" s="33">
        <f t="shared" si="23"/>
        <v>1398.55</v>
      </c>
    </row>
    <row r="50" spans="1:28" ht="18.75" x14ac:dyDescent="0.3">
      <c r="A50" s="1"/>
      <c r="B50" s="23" t="s">
        <v>35</v>
      </c>
      <c r="C50" s="36"/>
      <c r="D50" s="37"/>
      <c r="E50" s="38">
        <f>SUM(E32:E49)</f>
        <v>110346.48000000003</v>
      </c>
      <c r="F50" s="38"/>
      <c r="G50" s="38">
        <f>SUM(G32:G49)</f>
        <v>9979</v>
      </c>
      <c r="H50" s="38">
        <f t="shared" ref="H50:M50" si="27">SUM(H32:H49)</f>
        <v>0</v>
      </c>
      <c r="I50" s="38">
        <f t="shared" si="27"/>
        <v>2600.7800000000002</v>
      </c>
      <c r="J50" s="38">
        <f t="shared" si="27"/>
        <v>4511.2299999999996</v>
      </c>
      <c r="K50" s="38">
        <f t="shared" si="27"/>
        <v>199.13</v>
      </c>
      <c r="L50" s="38">
        <f t="shared" si="27"/>
        <v>1375.93</v>
      </c>
      <c r="M50" s="38">
        <f t="shared" si="27"/>
        <v>37.35</v>
      </c>
      <c r="N50" s="38">
        <f>SUM(N32:N49)</f>
        <v>0</v>
      </c>
      <c r="O50" s="38">
        <f t="shared" ref="O50:AB50" si="28">SUM(O32:O49)</f>
        <v>0</v>
      </c>
      <c r="P50" s="38">
        <f t="shared" si="28"/>
        <v>18391.079999999998</v>
      </c>
      <c r="Q50" s="38">
        <f t="shared" si="28"/>
        <v>128737.56000000004</v>
      </c>
      <c r="R50" s="38">
        <f t="shared" si="28"/>
        <v>0</v>
      </c>
      <c r="S50" s="38">
        <f t="shared" si="28"/>
        <v>0</v>
      </c>
      <c r="T50" s="38">
        <f t="shared" si="28"/>
        <v>14044.849999999997</v>
      </c>
      <c r="U50" s="38">
        <f>SUM(U32:U49)</f>
        <v>0.98999999999999977</v>
      </c>
      <c r="V50" s="38">
        <f t="shared" si="28"/>
        <v>12689.86</v>
      </c>
      <c r="W50" s="38">
        <f t="shared" si="28"/>
        <v>45439.119999999988</v>
      </c>
      <c r="X50" s="38">
        <f t="shared" si="28"/>
        <v>83298.439999999988</v>
      </c>
      <c r="Y50" s="38">
        <f t="shared" si="28"/>
        <v>6325.3300000000008</v>
      </c>
      <c r="Z50" s="38">
        <f t="shared" si="28"/>
        <v>22620.990000000009</v>
      </c>
      <c r="AA50" s="38">
        <f t="shared" si="28"/>
        <v>2206.98</v>
      </c>
      <c r="AB50" s="38">
        <f t="shared" si="28"/>
        <v>31153.30000000001</v>
      </c>
    </row>
    <row r="51" spans="1:28" ht="18.75" x14ac:dyDescent="0.3">
      <c r="A51" s="1"/>
      <c r="B51" s="1"/>
      <c r="C51" s="2"/>
      <c r="D51" s="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9"/>
      <c r="Y51" s="1"/>
      <c r="Z51" s="1"/>
      <c r="AA51" s="1"/>
      <c r="AB51" s="1"/>
    </row>
    <row r="52" spans="1:28" ht="18.75" x14ac:dyDescent="0.3">
      <c r="A52" s="1"/>
      <c r="B52" s="23" t="s">
        <v>124</v>
      </c>
      <c r="C52" s="36" t="s">
        <v>125</v>
      </c>
      <c r="D52" s="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9"/>
      <c r="Y52" s="1"/>
      <c r="Z52" s="1"/>
      <c r="AA52" s="1"/>
      <c r="AB52" s="1"/>
    </row>
    <row r="53" spans="1:28" ht="21" x14ac:dyDescent="0.35">
      <c r="A53" s="1"/>
      <c r="B53" s="1" t="s">
        <v>126</v>
      </c>
      <c r="C53" s="2" t="s">
        <v>127</v>
      </c>
      <c r="D53" s="1" t="s">
        <v>128</v>
      </c>
      <c r="E53" s="3">
        <v>7989.28</v>
      </c>
      <c r="F53" s="27">
        <v>15</v>
      </c>
      <c r="G53" s="50">
        <v>2162.75</v>
      </c>
      <c r="H53" s="3"/>
      <c r="I53" s="3"/>
      <c r="J53" s="3"/>
      <c r="K53" s="3"/>
      <c r="L53" s="3"/>
      <c r="M53" s="3"/>
      <c r="N53" s="34"/>
      <c r="O53" s="3"/>
      <c r="P53" s="3">
        <f>E53/15*10*25%</f>
        <v>1331.5466666666666</v>
      </c>
      <c r="Q53" s="3">
        <f>E53+-N53+P53</f>
        <v>9320.8266666666659</v>
      </c>
      <c r="R53" s="3"/>
      <c r="S53" s="3"/>
      <c r="T53" s="3">
        <v>1068.3</v>
      </c>
      <c r="U53" s="3">
        <v>0.01</v>
      </c>
      <c r="V53" s="29">
        <f t="shared" ref="V53:V58" si="29">ROUND(E53*0.115,2)</f>
        <v>918.77</v>
      </c>
      <c r="W53" s="3">
        <f t="shared" ref="W53:W58" si="30">SUM(T53:V53)+G53</f>
        <v>4149.83</v>
      </c>
      <c r="X53" s="30">
        <f t="shared" ref="X53:X58" si="31">Q53-W53</f>
        <v>5170.996666666666</v>
      </c>
      <c r="Y53" s="43">
        <v>439.54</v>
      </c>
      <c r="Z53" s="3">
        <f t="shared" ref="Z53:Z58" si="32">ROUND(+E53*17.5%,2)+ROUND(E53*3%,2)</f>
        <v>1637.8</v>
      </c>
      <c r="AA53" s="32">
        <f t="shared" ref="AA53:AA58" si="33">ROUND(+E53*2%,2)</f>
        <v>159.79</v>
      </c>
      <c r="AB53" s="33">
        <f t="shared" ref="AB53:AB58" si="34">SUM(Y53:AA53)</f>
        <v>2237.13</v>
      </c>
    </row>
    <row r="54" spans="1:28" ht="21" x14ac:dyDescent="0.35">
      <c r="A54" s="1"/>
      <c r="B54" s="1" t="s">
        <v>129</v>
      </c>
      <c r="C54" s="2" t="s">
        <v>130</v>
      </c>
      <c r="D54" s="1" t="s">
        <v>83</v>
      </c>
      <c r="E54" s="3">
        <v>7513.82</v>
      </c>
      <c r="F54" s="27">
        <v>15</v>
      </c>
      <c r="G54" s="3"/>
      <c r="H54" s="3"/>
      <c r="I54" s="3"/>
      <c r="J54" s="3"/>
      <c r="K54" s="3"/>
      <c r="L54" s="3"/>
      <c r="M54" s="3"/>
      <c r="N54" s="34"/>
      <c r="O54" s="3"/>
      <c r="P54" s="3">
        <f t="shared" ref="P54:P58" si="35">E54/15*10*25%</f>
        <v>1252.3033333333333</v>
      </c>
      <c r="Q54" s="3">
        <f t="shared" ref="Q54:Q58" si="36">E54+-N54+P54</f>
        <v>8766.123333333333</v>
      </c>
      <c r="R54" s="3"/>
      <c r="S54" s="3"/>
      <c r="T54" s="3">
        <v>966.73</v>
      </c>
      <c r="U54" s="3">
        <v>0.1</v>
      </c>
      <c r="V54" s="29">
        <f t="shared" si="29"/>
        <v>864.09</v>
      </c>
      <c r="W54" s="3">
        <f t="shared" si="30"/>
        <v>1830.92</v>
      </c>
      <c r="X54" s="30">
        <f t="shared" si="31"/>
        <v>6935.2033333333329</v>
      </c>
      <c r="Y54" s="43">
        <v>426.13</v>
      </c>
      <c r="Z54" s="3">
        <f t="shared" si="32"/>
        <v>1540.3300000000002</v>
      </c>
      <c r="AA54" s="32">
        <f t="shared" si="33"/>
        <v>150.28</v>
      </c>
      <c r="AB54" s="33">
        <f t="shared" si="34"/>
        <v>2116.7400000000002</v>
      </c>
    </row>
    <row r="55" spans="1:28" ht="21" x14ac:dyDescent="0.35">
      <c r="A55" s="1"/>
      <c r="B55" s="1" t="s">
        <v>131</v>
      </c>
      <c r="C55" s="2" t="s">
        <v>132</v>
      </c>
      <c r="D55" s="1" t="s">
        <v>113</v>
      </c>
      <c r="E55" s="3">
        <v>7513.82</v>
      </c>
      <c r="F55" s="27">
        <v>15</v>
      </c>
      <c r="G55" s="3"/>
      <c r="H55" s="3"/>
      <c r="I55" s="3"/>
      <c r="J55" s="3"/>
      <c r="K55" s="3"/>
      <c r="L55" s="3"/>
      <c r="M55" s="3"/>
      <c r="N55" s="34"/>
      <c r="O55" s="3"/>
      <c r="P55" s="3">
        <f t="shared" si="35"/>
        <v>1252.3033333333333</v>
      </c>
      <c r="Q55" s="3">
        <f t="shared" si="36"/>
        <v>8766.123333333333</v>
      </c>
      <c r="R55" s="3"/>
      <c r="S55" s="3"/>
      <c r="T55" s="3">
        <v>966.73</v>
      </c>
      <c r="U55" s="3">
        <v>0.1</v>
      </c>
      <c r="V55" s="29">
        <f t="shared" si="29"/>
        <v>864.09</v>
      </c>
      <c r="W55" s="3">
        <f t="shared" si="30"/>
        <v>1830.92</v>
      </c>
      <c r="X55" s="30">
        <f t="shared" si="31"/>
        <v>6935.2033333333329</v>
      </c>
      <c r="Y55" s="43">
        <v>426.13</v>
      </c>
      <c r="Z55" s="3">
        <f t="shared" si="32"/>
        <v>1540.3300000000002</v>
      </c>
      <c r="AA55" s="32">
        <f t="shared" si="33"/>
        <v>150.28</v>
      </c>
      <c r="AB55" s="33">
        <f t="shared" si="34"/>
        <v>2116.7400000000002</v>
      </c>
    </row>
    <row r="56" spans="1:28" ht="91.5" x14ac:dyDescent="0.35">
      <c r="A56" s="1" t="s">
        <v>133</v>
      </c>
      <c r="B56" t="s">
        <v>134</v>
      </c>
      <c r="C56" s="2" t="s">
        <v>135</v>
      </c>
      <c r="D56" s="51" t="s">
        <v>136</v>
      </c>
      <c r="E56" s="3">
        <v>7289.18</v>
      </c>
      <c r="F56" s="27">
        <v>15</v>
      </c>
      <c r="G56" s="3"/>
      <c r="H56" s="3"/>
      <c r="I56" s="3"/>
      <c r="J56" s="3"/>
      <c r="K56" s="3"/>
      <c r="L56" s="3"/>
      <c r="M56" s="3"/>
      <c r="N56" s="34"/>
      <c r="O56" s="3"/>
      <c r="P56" s="3">
        <f t="shared" si="35"/>
        <v>1214.8633333333332</v>
      </c>
      <c r="Q56" s="3">
        <f t="shared" si="36"/>
        <v>8504.0433333333331</v>
      </c>
      <c r="R56" s="3"/>
      <c r="S56" s="3"/>
      <c r="T56" s="3">
        <v>918.77</v>
      </c>
      <c r="U56" s="3">
        <v>-0.19</v>
      </c>
      <c r="V56" s="29">
        <f t="shared" si="29"/>
        <v>838.26</v>
      </c>
      <c r="W56" s="3">
        <f t="shared" si="30"/>
        <v>1756.84</v>
      </c>
      <c r="X56" s="30">
        <f t="shared" si="31"/>
        <v>6747.2033333333329</v>
      </c>
      <c r="Y56" s="43">
        <v>419.79</v>
      </c>
      <c r="Z56" s="3">
        <f t="shared" si="32"/>
        <v>1494.29</v>
      </c>
      <c r="AA56" s="32">
        <f t="shared" si="33"/>
        <v>145.78</v>
      </c>
      <c r="AB56" s="33">
        <f t="shared" si="34"/>
        <v>2059.86</v>
      </c>
    </row>
    <row r="57" spans="1:28" ht="91.5" x14ac:dyDescent="0.35">
      <c r="A57" s="1"/>
      <c r="B57" t="s">
        <v>137</v>
      </c>
      <c r="C57" s="2" t="s">
        <v>138</v>
      </c>
      <c r="D57" s="51" t="s">
        <v>136</v>
      </c>
      <c r="E57" s="66">
        <f>7289.18/15*12</f>
        <v>5831.3440000000001</v>
      </c>
      <c r="F57" s="27">
        <v>12</v>
      </c>
      <c r="G57" s="3"/>
      <c r="H57" s="3"/>
      <c r="I57" s="3"/>
      <c r="J57" s="3"/>
      <c r="K57" s="3"/>
      <c r="L57" s="3"/>
      <c r="M57" s="3"/>
      <c r="N57" s="34"/>
      <c r="O57" s="3"/>
      <c r="P57" s="3">
        <v>1214.8599999999999</v>
      </c>
      <c r="Q57" s="3">
        <f t="shared" si="36"/>
        <v>7046.2039999999997</v>
      </c>
      <c r="R57" s="3"/>
      <c r="S57" s="3"/>
      <c r="T57" s="3">
        <v>610.62</v>
      </c>
      <c r="U57" s="3">
        <v>-0.02</v>
      </c>
      <c r="V57" s="29">
        <f t="shared" si="29"/>
        <v>670.6</v>
      </c>
      <c r="W57" s="3">
        <f t="shared" si="30"/>
        <v>1281.2</v>
      </c>
      <c r="X57" s="30">
        <f t="shared" si="31"/>
        <v>5765.0039999999999</v>
      </c>
      <c r="Y57" s="43">
        <v>419.79</v>
      </c>
      <c r="Z57" s="3">
        <f t="shared" si="32"/>
        <v>1195.43</v>
      </c>
      <c r="AA57" s="32">
        <f t="shared" si="33"/>
        <v>116.63</v>
      </c>
      <c r="AB57" s="33">
        <f t="shared" si="34"/>
        <v>1731.85</v>
      </c>
    </row>
    <row r="58" spans="1:28" ht="91.5" x14ac:dyDescent="0.35">
      <c r="A58" s="1"/>
      <c r="B58" t="s">
        <v>139</v>
      </c>
      <c r="C58" s="2" t="s">
        <v>140</v>
      </c>
      <c r="D58" s="51" t="s">
        <v>136</v>
      </c>
      <c r="E58" s="3">
        <v>7289.18</v>
      </c>
      <c r="F58" s="27">
        <v>15</v>
      </c>
      <c r="G58" s="28">
        <v>1736</v>
      </c>
      <c r="H58" s="3"/>
      <c r="I58" s="3"/>
      <c r="J58" s="3"/>
      <c r="K58" s="3"/>
      <c r="L58" s="3"/>
      <c r="M58" s="3"/>
      <c r="N58" s="34"/>
      <c r="O58" s="3"/>
      <c r="P58" s="3">
        <f t="shared" si="35"/>
        <v>1214.8633333333332</v>
      </c>
      <c r="Q58" s="3">
        <f t="shared" si="36"/>
        <v>8504.0433333333331</v>
      </c>
      <c r="R58" s="3"/>
      <c r="S58" s="3"/>
      <c r="T58" s="3">
        <v>918.77</v>
      </c>
      <c r="U58" s="3">
        <v>0.01</v>
      </c>
      <c r="V58" s="29">
        <f t="shared" si="29"/>
        <v>838.26</v>
      </c>
      <c r="W58" s="3">
        <f t="shared" si="30"/>
        <v>3493.04</v>
      </c>
      <c r="X58" s="30">
        <f t="shared" si="31"/>
        <v>5011.0033333333331</v>
      </c>
      <c r="Y58" s="43">
        <v>419.79</v>
      </c>
      <c r="Z58" s="3">
        <f t="shared" si="32"/>
        <v>1494.29</v>
      </c>
      <c r="AA58" s="32">
        <f t="shared" si="33"/>
        <v>145.78</v>
      </c>
      <c r="AB58" s="33">
        <f t="shared" si="34"/>
        <v>2059.86</v>
      </c>
    </row>
    <row r="59" spans="1:28" ht="18.75" x14ac:dyDescent="0.3">
      <c r="A59" s="1"/>
      <c r="B59" s="23" t="s">
        <v>35</v>
      </c>
      <c r="C59" s="36"/>
      <c r="D59" s="37"/>
      <c r="E59" s="38">
        <f>SUM(E53:E58)</f>
        <v>43426.623999999996</v>
      </c>
      <c r="F59" s="38"/>
      <c r="G59" s="38">
        <f t="shared" ref="G59:H59" si="37">SUM(G53:G58)</f>
        <v>3898.75</v>
      </c>
      <c r="H59" s="38">
        <f t="shared" si="37"/>
        <v>0</v>
      </c>
      <c r="I59" s="38"/>
      <c r="J59" s="38"/>
      <c r="K59" s="38"/>
      <c r="L59" s="38"/>
      <c r="M59" s="38"/>
      <c r="N59" s="38">
        <f>SUM(N53:N58)</f>
        <v>0</v>
      </c>
      <c r="O59" s="38">
        <f t="shared" ref="O59:P59" si="38">SUM(O53:O58)</f>
        <v>0</v>
      </c>
      <c r="P59" s="38">
        <f t="shared" si="38"/>
        <v>7480.74</v>
      </c>
      <c r="Q59" s="38">
        <f>SUM(Q53:Q58)</f>
        <v>50907.363999999994</v>
      </c>
      <c r="R59" s="38">
        <f t="shared" ref="R59:AB59" si="39">SUM(R53:R58)</f>
        <v>0</v>
      </c>
      <c r="S59" s="38">
        <f t="shared" si="39"/>
        <v>0</v>
      </c>
      <c r="T59" s="38">
        <f t="shared" si="39"/>
        <v>5449.92</v>
      </c>
      <c r="U59" s="38">
        <f t="shared" si="39"/>
        <v>1.0000000000000018E-2</v>
      </c>
      <c r="V59" s="38">
        <f t="shared" si="39"/>
        <v>4994.0700000000006</v>
      </c>
      <c r="W59" s="38">
        <f t="shared" si="39"/>
        <v>14342.75</v>
      </c>
      <c r="X59" s="38">
        <f>SUM(X53:X58)</f>
        <v>36564.614000000001</v>
      </c>
      <c r="Y59" s="38">
        <f t="shared" si="39"/>
        <v>2551.17</v>
      </c>
      <c r="Z59" s="38">
        <f t="shared" si="39"/>
        <v>8902.4700000000012</v>
      </c>
      <c r="AA59" s="38">
        <f t="shared" si="39"/>
        <v>868.54</v>
      </c>
      <c r="AB59" s="38">
        <f t="shared" si="39"/>
        <v>12322.180000000002</v>
      </c>
    </row>
    <row r="60" spans="1:28" ht="18.75" x14ac:dyDescent="0.3">
      <c r="A60" s="1"/>
      <c r="B60" s="23"/>
      <c r="C60" s="2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52"/>
      <c r="R60" s="52"/>
      <c r="S60" s="52"/>
      <c r="T60" s="52"/>
      <c r="U60" s="52"/>
      <c r="V60" s="52"/>
      <c r="W60" s="52"/>
      <c r="X60" s="53"/>
      <c r="Y60" s="54"/>
      <c r="Z60" s="54"/>
      <c r="AA60" s="54"/>
      <c r="AB60" s="54"/>
    </row>
    <row r="61" spans="1:28" ht="18.75" x14ac:dyDescent="0.3">
      <c r="A61" s="1"/>
      <c r="B61" s="23" t="s">
        <v>141</v>
      </c>
      <c r="C61" s="36" t="s">
        <v>142</v>
      </c>
      <c r="D61" s="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52"/>
      <c r="R61" s="52"/>
      <c r="S61" s="52"/>
      <c r="T61" s="52"/>
      <c r="U61" s="52"/>
      <c r="V61" s="52"/>
      <c r="W61" s="52"/>
      <c r="X61" s="53"/>
      <c r="Y61" s="54"/>
      <c r="Z61" s="54"/>
      <c r="AA61" s="54"/>
      <c r="AB61" s="54"/>
    </row>
    <row r="62" spans="1:28" ht="21" x14ac:dyDescent="0.35">
      <c r="A62" s="1"/>
      <c r="B62" s="1" t="s">
        <v>143</v>
      </c>
      <c r="C62" s="2" t="s">
        <v>144</v>
      </c>
      <c r="D62" s="1" t="s">
        <v>40</v>
      </c>
      <c r="E62" s="3">
        <v>13520</v>
      </c>
      <c r="F62" s="27">
        <v>15</v>
      </c>
      <c r="G62" s="42"/>
      <c r="H62" s="3"/>
      <c r="I62" s="3"/>
      <c r="J62" s="3"/>
      <c r="K62" s="3"/>
      <c r="L62" s="3"/>
      <c r="M62" s="3"/>
      <c r="N62" s="3"/>
      <c r="O62" s="3"/>
      <c r="P62" s="3">
        <f>E62/15*10*25%</f>
        <v>2253.3333333333335</v>
      </c>
      <c r="Q62" s="3">
        <f>E62+-N62+P62</f>
        <v>15773.333333333334</v>
      </c>
      <c r="R62" s="3">
        <v>0</v>
      </c>
      <c r="S62" s="3"/>
      <c r="T62" s="3">
        <v>2283.5500000000002</v>
      </c>
      <c r="U62" s="3">
        <v>-0.02</v>
      </c>
      <c r="V62" s="45">
        <f>ROUND(E62*0.115,2)</f>
        <v>1554.8</v>
      </c>
      <c r="W62" s="3">
        <f>SUM(T62:V62)+G62</f>
        <v>3838.33</v>
      </c>
      <c r="X62" s="30">
        <f>Q62-W62</f>
        <v>11935.003333333334</v>
      </c>
      <c r="Y62" s="31">
        <v>595.6</v>
      </c>
      <c r="Z62" s="3">
        <f>ROUND(+E62*17.5%,2)+ROUND(E62*3%,2)</f>
        <v>2771.6</v>
      </c>
      <c r="AA62" s="32">
        <f>ROUND(+E62*2%,2)</f>
        <v>270.39999999999998</v>
      </c>
      <c r="AB62" s="33">
        <f>SUM(Y62:AA62)</f>
        <v>3637.6</v>
      </c>
    </row>
    <row r="63" spans="1:28" ht="18.75" x14ac:dyDescent="0.3">
      <c r="A63" s="1"/>
      <c r="B63" s="23" t="s">
        <v>35</v>
      </c>
      <c r="C63" s="1"/>
      <c r="D63" s="1"/>
      <c r="E63" s="38">
        <f>E62</f>
        <v>13520</v>
      </c>
      <c r="F63" s="38"/>
      <c r="G63" s="38">
        <f>+G62</f>
        <v>0</v>
      </c>
      <c r="H63" s="38"/>
      <c r="I63" s="38"/>
      <c r="J63" s="38"/>
      <c r="K63" s="38"/>
      <c r="L63" s="38"/>
      <c r="M63" s="38"/>
      <c r="N63" s="38">
        <f>N62</f>
        <v>0</v>
      </c>
      <c r="O63" s="38">
        <f t="shared" ref="O63:P63" si="40">O62</f>
        <v>0</v>
      </c>
      <c r="P63" s="38">
        <f t="shared" si="40"/>
        <v>2253.3333333333335</v>
      </c>
      <c r="Q63" s="38">
        <f>Q62</f>
        <v>15773.333333333334</v>
      </c>
      <c r="R63" s="38">
        <f t="shared" ref="R63:AB63" si="41">R62</f>
        <v>0</v>
      </c>
      <c r="S63" s="38">
        <f t="shared" si="41"/>
        <v>0</v>
      </c>
      <c r="T63" s="38">
        <f t="shared" si="41"/>
        <v>2283.5500000000002</v>
      </c>
      <c r="U63" s="38">
        <f t="shared" si="41"/>
        <v>-0.02</v>
      </c>
      <c r="V63" s="38">
        <f t="shared" si="41"/>
        <v>1554.8</v>
      </c>
      <c r="W63" s="38">
        <f t="shared" si="41"/>
        <v>3838.33</v>
      </c>
      <c r="X63" s="38">
        <f>X62</f>
        <v>11935.003333333334</v>
      </c>
      <c r="Y63" s="38">
        <f t="shared" si="41"/>
        <v>595.6</v>
      </c>
      <c r="Z63" s="38">
        <f t="shared" si="41"/>
        <v>2771.6</v>
      </c>
      <c r="AA63" s="38">
        <f t="shared" si="41"/>
        <v>270.39999999999998</v>
      </c>
      <c r="AB63" s="38">
        <f t="shared" si="41"/>
        <v>3637.6</v>
      </c>
    </row>
    <row r="64" spans="1:28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52"/>
      <c r="R64" s="52"/>
      <c r="S64" s="52"/>
      <c r="T64" s="52"/>
      <c r="U64" s="52"/>
      <c r="V64" s="52"/>
      <c r="W64" s="52"/>
      <c r="X64" s="53"/>
      <c r="Y64" s="54"/>
      <c r="Z64" s="54"/>
      <c r="AA64" s="54"/>
      <c r="AB64" s="54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55"/>
      <c r="Y65" s="1"/>
      <c r="Z65" s="1"/>
      <c r="AA65" s="1"/>
      <c r="AB65" s="1"/>
    </row>
    <row r="66" spans="1:28" ht="18.75" x14ac:dyDescent="0.3">
      <c r="A66" s="1"/>
      <c r="B66" s="1"/>
      <c r="C66" s="56" t="s">
        <v>145</v>
      </c>
      <c r="D66" s="1"/>
      <c r="E66" s="57">
        <f>E9+E22+E29+E50+E59+E63</f>
        <v>295209.62400000001</v>
      </c>
      <c r="F66" s="58"/>
      <c r="G66" s="57">
        <f>G9+G22+G29+G50+G59+G63</f>
        <v>30406.91</v>
      </c>
      <c r="H66" s="57">
        <f t="shared" ref="H66:W66" si="42">H9+H22+H29+H50+H59+H63</f>
        <v>0</v>
      </c>
      <c r="I66" s="57">
        <f t="shared" si="42"/>
        <v>2600.7800000000002</v>
      </c>
      <c r="J66" s="57">
        <f t="shared" si="42"/>
        <v>4511.2299999999996</v>
      </c>
      <c r="K66" s="57">
        <f t="shared" si="42"/>
        <v>199.13</v>
      </c>
      <c r="L66" s="57">
        <f t="shared" si="42"/>
        <v>1375.93</v>
      </c>
      <c r="M66" s="57">
        <f t="shared" si="42"/>
        <v>37.35</v>
      </c>
      <c r="N66" s="59">
        <f t="shared" si="42"/>
        <v>0</v>
      </c>
      <c r="O66" s="59">
        <f t="shared" si="42"/>
        <v>0</v>
      </c>
      <c r="P66" s="67">
        <f t="shared" si="42"/>
        <v>49444.573333333334</v>
      </c>
      <c r="Q66" s="57">
        <f t="shared" si="42"/>
        <v>344654.19733333337</v>
      </c>
      <c r="R66" s="58">
        <f t="shared" si="42"/>
        <v>8149.8500000000022</v>
      </c>
      <c r="S66" s="58">
        <f t="shared" si="42"/>
        <v>8149.7900000000018</v>
      </c>
      <c r="T66" s="57">
        <f t="shared" si="42"/>
        <v>39716.67</v>
      </c>
      <c r="U66" s="58">
        <f t="shared" si="42"/>
        <v>1.1899999999999997</v>
      </c>
      <c r="V66" s="57">
        <f t="shared" si="42"/>
        <v>33949.14</v>
      </c>
      <c r="W66" s="58">
        <f t="shared" si="42"/>
        <v>112798.33</v>
      </c>
      <c r="X66" s="68">
        <f>ROUND(+X9+X22+X29+X50+X59+X63,1)</f>
        <v>231855.9</v>
      </c>
      <c r="Y66" s="58">
        <f>Y9+Y22+Y29+Y50+Y59+Y63</f>
        <v>16507.260000000002</v>
      </c>
      <c r="Z66" s="59">
        <f>Z63+Z59+Z50+Z29+Z22+Z9</f>
        <v>60517.934600000008</v>
      </c>
      <c r="AA66" s="57">
        <f>AA9+AA22+AA29+AA50+AA59+AA63</f>
        <v>5904.2999999999993</v>
      </c>
      <c r="AB66" s="61">
        <f>AB9+AB22+AB29+AB50+AB59+AB63</f>
        <v>82929.49460000002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58"/>
      <c r="Z67" s="58"/>
      <c r="AA67" s="1"/>
      <c r="AB67" s="1"/>
    </row>
    <row r="68" spans="1:28" ht="15.75" x14ac:dyDescent="0.25">
      <c r="A68" s="1"/>
      <c r="B68" s="1"/>
      <c r="C68" t="s">
        <v>146</v>
      </c>
      <c r="D68" s="1"/>
      <c r="E68" s="3">
        <f>E7+E8+E12+E13+E14+E15+E16+E17+E18+E19+E20+E21+E25+E26+E27+E28+E33+E34+E35+E36+E37+E38+E39+E40+E41+E42+E43+E44+E45+E46+E47+E48+E49+E53+E54+E55+E56+E57+E58+E62</f>
        <v>295209.62400000007</v>
      </c>
      <c r="F68" s="3">
        <f>E68*17.5%</f>
        <v>51661.684200000011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"/>
      <c r="Y68" s="1"/>
      <c r="Z68" s="3"/>
      <c r="AA68" s="1"/>
      <c r="AB68" s="1"/>
    </row>
    <row r="69" spans="1:28" ht="15.75" x14ac:dyDescent="0.25">
      <c r="A69" s="1"/>
      <c r="B69" s="1"/>
      <c r="C69" t="s">
        <v>147</v>
      </c>
      <c r="D69" s="1"/>
      <c r="E69" s="3">
        <f>E68</f>
        <v>295209.62400000007</v>
      </c>
      <c r="F69" s="3">
        <f>E69*3%</f>
        <v>8856.2887200000023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3">
        <f>SUM(F68:F69)</f>
        <v>60517.972920000015</v>
      </c>
      <c r="G70" s="3"/>
      <c r="H70" s="1"/>
      <c r="I70" s="1"/>
      <c r="J70" s="1"/>
      <c r="K70" s="1"/>
      <c r="L70" s="1"/>
      <c r="M70" s="1"/>
      <c r="N70" s="43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</row>
    <row r="75" spans="1:28" ht="16.5" thickBot="1" x14ac:dyDescent="0.3">
      <c r="A75" s="1"/>
      <c r="B75" s="1"/>
      <c r="C75" s="1"/>
      <c r="D75" s="1"/>
      <c r="E75" s="62"/>
      <c r="F75" s="62"/>
      <c r="G75" s="27"/>
      <c r="H75" s="27"/>
      <c r="I75" s="27"/>
      <c r="J75" s="27"/>
      <c r="K75" s="27"/>
      <c r="L75" s="27"/>
      <c r="M75" s="27"/>
      <c r="N75" s="1"/>
      <c r="O75" s="1"/>
      <c r="P75" s="1"/>
      <c r="Q75" s="1"/>
      <c r="R75" s="1"/>
      <c r="S75" s="1"/>
      <c r="T75" s="1"/>
      <c r="U75" s="1"/>
      <c r="V75" s="63"/>
      <c r="W75" s="63"/>
      <c r="X75" s="2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64" t="s">
        <v>148</v>
      </c>
      <c r="F76" s="63"/>
      <c r="G76" s="27"/>
      <c r="H76" s="27"/>
      <c r="I76" s="27"/>
      <c r="J76" s="27"/>
      <c r="K76" s="27"/>
      <c r="L76" s="27"/>
      <c r="M76" s="27"/>
      <c r="N76" s="1"/>
      <c r="O76" s="1"/>
      <c r="P76" s="1"/>
      <c r="Q76" s="1"/>
      <c r="R76" s="1"/>
      <c r="S76" s="1"/>
      <c r="T76" s="1"/>
      <c r="U76" s="1"/>
      <c r="V76" s="1"/>
      <c r="W76" s="1"/>
      <c r="X76" s="65" t="s">
        <v>149</v>
      </c>
      <c r="Y76" s="65"/>
      <c r="Z76" s="27"/>
      <c r="AA76" s="1"/>
      <c r="AB76" s="1"/>
    </row>
    <row r="77" spans="1:28" ht="15.75" x14ac:dyDescent="0.25">
      <c r="A77" s="1"/>
      <c r="B77" s="1"/>
      <c r="C77" s="1"/>
      <c r="D77" s="1"/>
      <c r="E77" s="44" t="s">
        <v>150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 t="s">
        <v>151</v>
      </c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</sheetData>
  <mergeCells count="5">
    <mergeCell ref="B4:AB4"/>
    <mergeCell ref="E75:F75"/>
    <mergeCell ref="V75:W75"/>
    <mergeCell ref="E76:F76"/>
    <mergeCell ref="X76:Y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selection sqref="A1:L80"/>
    </sheetView>
  </sheetViews>
  <sheetFormatPr baseColWidth="10" defaultRowHeight="15" x14ac:dyDescent="0.25"/>
  <sheetData>
    <row r="1" spans="1:12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</row>
    <row r="3" spans="1:12" ht="15.75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"/>
      <c r="L3" s="4"/>
    </row>
    <row r="4" spans="1:12" ht="18.75" x14ac:dyDescent="0.25">
      <c r="A4" s="1"/>
      <c r="B4" s="5" t="s">
        <v>154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31.5" x14ac:dyDescent="0.25">
      <c r="A5" s="6"/>
      <c r="B5" s="7" t="s">
        <v>1</v>
      </c>
      <c r="C5" s="8" t="s">
        <v>2</v>
      </c>
      <c r="D5" s="9" t="s">
        <v>3</v>
      </c>
      <c r="E5" s="69" t="s">
        <v>155</v>
      </c>
      <c r="F5" s="15" t="s">
        <v>156</v>
      </c>
      <c r="G5" s="70" t="s">
        <v>157</v>
      </c>
      <c r="H5" s="17" t="s">
        <v>16</v>
      </c>
      <c r="I5" s="11" t="s">
        <v>17</v>
      </c>
      <c r="J5" s="11" t="s">
        <v>18</v>
      </c>
      <c r="K5" s="18" t="s">
        <v>19</v>
      </c>
      <c r="L5" s="21" t="s">
        <v>22</v>
      </c>
    </row>
    <row r="6" spans="1:12" ht="15.75" x14ac:dyDescent="0.25">
      <c r="A6" s="1"/>
      <c r="B6" s="23" t="s">
        <v>27</v>
      </c>
      <c r="C6" s="24" t="s">
        <v>28</v>
      </c>
      <c r="D6" s="24"/>
      <c r="E6" s="71"/>
      <c r="F6" s="71"/>
      <c r="G6" s="25"/>
      <c r="H6" s="3"/>
      <c r="I6" s="3"/>
      <c r="J6" s="3"/>
      <c r="K6" s="25"/>
      <c r="L6" s="4"/>
    </row>
    <row r="7" spans="1:12" ht="21" x14ac:dyDescent="0.35">
      <c r="A7" s="1"/>
      <c r="B7" s="1" t="s">
        <v>29</v>
      </c>
      <c r="C7" s="2" t="s">
        <v>30</v>
      </c>
      <c r="D7" s="1" t="s">
        <v>31</v>
      </c>
      <c r="E7" s="72">
        <v>43374</v>
      </c>
      <c r="F7" s="73">
        <v>1609.92</v>
      </c>
      <c r="G7" s="3">
        <f>F7*50</f>
        <v>80496</v>
      </c>
      <c r="H7" s="3"/>
      <c r="I7" s="3"/>
      <c r="J7" s="3">
        <v>23366.880000000001</v>
      </c>
      <c r="K7" s="3"/>
      <c r="L7" s="30">
        <f>G7-J7-K7</f>
        <v>57129.119999999995</v>
      </c>
    </row>
    <row r="8" spans="1:12" ht="21" x14ac:dyDescent="0.35">
      <c r="A8" s="1"/>
      <c r="B8" s="1" t="s">
        <v>32</v>
      </c>
      <c r="C8" s="2" t="s">
        <v>33</v>
      </c>
      <c r="D8" s="1" t="s">
        <v>34</v>
      </c>
      <c r="E8" s="72">
        <v>43437</v>
      </c>
      <c r="F8" s="73">
        <v>447.01</v>
      </c>
      <c r="G8" s="3">
        <f>F8*50</f>
        <v>22350.5</v>
      </c>
      <c r="H8" s="3">
        <v>0</v>
      </c>
      <c r="I8" s="3"/>
      <c r="J8" s="3">
        <v>4217.34</v>
      </c>
      <c r="K8" s="3">
        <v>0.1</v>
      </c>
      <c r="L8" s="30">
        <f>G8-J8-K8</f>
        <v>18133.060000000001</v>
      </c>
    </row>
    <row r="9" spans="1:12" ht="18.75" x14ac:dyDescent="0.3">
      <c r="A9" s="1"/>
      <c r="B9" s="35" t="s">
        <v>35</v>
      </c>
      <c r="C9" s="36"/>
      <c r="D9" s="37"/>
      <c r="E9" s="37"/>
      <c r="F9" s="37"/>
      <c r="G9" s="38">
        <f>SUM(G7:G8)</f>
        <v>102846.5</v>
      </c>
      <c r="H9" s="38">
        <f t="shared" ref="H9:K9" si="0">SUM(H7:H8)</f>
        <v>0</v>
      </c>
      <c r="I9" s="38">
        <f t="shared" si="0"/>
        <v>0</v>
      </c>
      <c r="J9" s="38">
        <f t="shared" si="0"/>
        <v>27584.22</v>
      </c>
      <c r="K9" s="38">
        <f t="shared" si="0"/>
        <v>0.1</v>
      </c>
      <c r="L9" s="38">
        <f>SUM(L7:L8)</f>
        <v>75262.179999999993</v>
      </c>
    </row>
    <row r="10" spans="1:12" ht="18.75" x14ac:dyDescent="0.3">
      <c r="A10" s="1"/>
      <c r="B10" s="1"/>
      <c r="C10" s="2"/>
      <c r="D10" s="1"/>
      <c r="E10" s="1"/>
      <c r="F10" s="1"/>
      <c r="G10" s="3"/>
      <c r="H10" s="3"/>
      <c r="I10" s="3"/>
      <c r="J10" s="3"/>
      <c r="K10" s="3"/>
      <c r="L10" s="39"/>
    </row>
    <row r="11" spans="1:12" ht="18.75" x14ac:dyDescent="0.3">
      <c r="A11" s="1"/>
      <c r="B11" s="23" t="s">
        <v>36</v>
      </c>
      <c r="C11" s="36" t="s">
        <v>37</v>
      </c>
      <c r="D11" s="1"/>
      <c r="E11" s="1"/>
      <c r="F11" s="1"/>
      <c r="G11" s="3"/>
      <c r="H11" s="3"/>
      <c r="I11" s="3"/>
      <c r="J11" s="3"/>
      <c r="K11" s="3"/>
      <c r="L11" s="39"/>
    </row>
    <row r="12" spans="1:12" ht="21" x14ac:dyDescent="0.35">
      <c r="A12" s="1"/>
      <c r="B12" s="1" t="s">
        <v>38</v>
      </c>
      <c r="C12" s="2" t="s">
        <v>39</v>
      </c>
      <c r="D12" s="1" t="s">
        <v>40</v>
      </c>
      <c r="E12" s="72">
        <v>43374</v>
      </c>
      <c r="F12" s="3">
        <v>901.34</v>
      </c>
      <c r="G12" s="3">
        <f>F12*50</f>
        <v>45067</v>
      </c>
      <c r="H12" s="3"/>
      <c r="I12" s="3"/>
      <c r="J12" s="3">
        <v>9986.73</v>
      </c>
      <c r="K12" s="3"/>
      <c r="L12" s="30">
        <f>G12-J12-K12</f>
        <v>35080.270000000004</v>
      </c>
    </row>
    <row r="13" spans="1:12" ht="21" x14ac:dyDescent="0.35">
      <c r="A13" s="1"/>
      <c r="B13" s="1" t="s">
        <v>41</v>
      </c>
      <c r="C13" s="2" t="s">
        <v>42</v>
      </c>
      <c r="D13" s="1" t="s">
        <v>43</v>
      </c>
      <c r="E13" s="72">
        <v>43374</v>
      </c>
      <c r="F13" s="3">
        <v>500.92</v>
      </c>
      <c r="G13" s="3">
        <f t="shared" ref="G13:G21" si="1">F13*50</f>
        <v>25046</v>
      </c>
      <c r="H13" s="3"/>
      <c r="I13" s="3"/>
      <c r="J13" s="3">
        <v>4793.1000000000004</v>
      </c>
      <c r="K13" s="3"/>
      <c r="L13" s="30">
        <f t="shared" ref="L13:L21" si="2">G13-J13-K13</f>
        <v>20252.900000000001</v>
      </c>
    </row>
    <row r="14" spans="1:12" ht="21" x14ac:dyDescent="0.35">
      <c r="A14" s="1"/>
      <c r="B14" s="1" t="s">
        <v>44</v>
      </c>
      <c r="C14" s="2" t="s">
        <v>45</v>
      </c>
      <c r="D14" s="1" t="s">
        <v>46</v>
      </c>
      <c r="E14" s="72">
        <v>43476</v>
      </c>
      <c r="F14" s="3">
        <v>500.92</v>
      </c>
      <c r="G14" s="3">
        <f t="shared" si="1"/>
        <v>25046</v>
      </c>
      <c r="H14" s="3"/>
      <c r="I14" s="3"/>
      <c r="J14" s="3">
        <v>4793.1000000000004</v>
      </c>
      <c r="K14" s="3"/>
      <c r="L14" s="30">
        <f t="shared" si="2"/>
        <v>20252.900000000001</v>
      </c>
    </row>
    <row r="15" spans="1:12" ht="21" x14ac:dyDescent="0.35">
      <c r="A15" s="1"/>
      <c r="B15" s="1" t="s">
        <v>47</v>
      </c>
      <c r="C15" s="2" t="s">
        <v>48</v>
      </c>
      <c r="D15" s="1" t="s">
        <v>49</v>
      </c>
      <c r="E15" s="72">
        <v>43377</v>
      </c>
      <c r="F15" s="66">
        <v>532.62</v>
      </c>
      <c r="G15" s="3">
        <f t="shared" si="1"/>
        <v>26631</v>
      </c>
      <c r="H15" s="3"/>
      <c r="I15" s="3"/>
      <c r="J15" s="3">
        <v>5131.6499999999996</v>
      </c>
      <c r="K15" s="3"/>
      <c r="L15" s="30">
        <f t="shared" si="2"/>
        <v>21499.35</v>
      </c>
    </row>
    <row r="16" spans="1:12" ht="21" x14ac:dyDescent="0.35">
      <c r="A16" s="1"/>
      <c r="B16" s="1" t="s">
        <v>50</v>
      </c>
      <c r="C16" s="2" t="s">
        <v>51</v>
      </c>
      <c r="D16" s="1" t="s">
        <v>52</v>
      </c>
      <c r="E16" s="72">
        <v>42370</v>
      </c>
      <c r="F16" s="3">
        <v>351.92</v>
      </c>
      <c r="G16" s="3">
        <f t="shared" si="1"/>
        <v>17596</v>
      </c>
      <c r="H16" s="3"/>
      <c r="I16" s="3"/>
      <c r="J16" s="3">
        <v>2686.14</v>
      </c>
      <c r="K16" s="3"/>
      <c r="L16" s="30">
        <f t="shared" si="2"/>
        <v>14909.86</v>
      </c>
    </row>
    <row r="17" spans="1:12" ht="21" x14ac:dyDescent="0.35">
      <c r="A17" s="1"/>
      <c r="B17" t="s">
        <v>158</v>
      </c>
      <c r="C17" s="2" t="s">
        <v>65</v>
      </c>
      <c r="D17" t="s">
        <v>66</v>
      </c>
      <c r="E17" s="74">
        <v>43420</v>
      </c>
      <c r="F17" s="73">
        <v>351.92</v>
      </c>
      <c r="G17" s="3">
        <f t="shared" si="1"/>
        <v>17596</v>
      </c>
      <c r="H17" s="3"/>
      <c r="I17" s="3"/>
      <c r="J17" s="3">
        <v>2686.14</v>
      </c>
      <c r="K17" s="3"/>
      <c r="L17" s="30">
        <f t="shared" si="2"/>
        <v>14909.86</v>
      </c>
    </row>
    <row r="18" spans="1:12" ht="21" x14ac:dyDescent="0.35">
      <c r="A18" s="1"/>
      <c r="B18" s="1" t="s">
        <v>53</v>
      </c>
      <c r="C18" s="2" t="s">
        <v>54</v>
      </c>
      <c r="D18" s="1" t="s">
        <v>55</v>
      </c>
      <c r="E18" s="72">
        <v>42370</v>
      </c>
      <c r="F18" s="3">
        <v>311.83</v>
      </c>
      <c r="G18" s="3">
        <f t="shared" si="1"/>
        <v>15591.5</v>
      </c>
      <c r="H18" s="3"/>
      <c r="I18" s="3"/>
      <c r="J18" s="3">
        <v>2171.06</v>
      </c>
      <c r="K18" s="3">
        <v>-0.1</v>
      </c>
      <c r="L18" s="30">
        <f t="shared" si="2"/>
        <v>13420.54</v>
      </c>
    </row>
    <row r="19" spans="1:12" ht="21" x14ac:dyDescent="0.35">
      <c r="A19" s="1"/>
      <c r="B19" s="1" t="s">
        <v>56</v>
      </c>
      <c r="C19" s="2" t="s">
        <v>57</v>
      </c>
      <c r="D19" s="1" t="s">
        <v>58</v>
      </c>
      <c r="E19" s="72">
        <v>42370</v>
      </c>
      <c r="F19" s="3">
        <v>351.92</v>
      </c>
      <c r="G19" s="3">
        <f t="shared" si="1"/>
        <v>17596</v>
      </c>
      <c r="H19" s="3"/>
      <c r="I19" s="3"/>
      <c r="J19" s="3">
        <v>2686.14</v>
      </c>
      <c r="K19" s="3"/>
      <c r="L19" s="30">
        <f t="shared" si="2"/>
        <v>14909.86</v>
      </c>
    </row>
    <row r="20" spans="1:12" ht="21" x14ac:dyDescent="0.35">
      <c r="A20" s="1"/>
      <c r="B20" t="s">
        <v>59</v>
      </c>
      <c r="C20" s="2" t="s">
        <v>60</v>
      </c>
      <c r="D20" t="s">
        <v>61</v>
      </c>
      <c r="E20" s="74">
        <v>43374</v>
      </c>
      <c r="F20" s="73">
        <v>351.92</v>
      </c>
      <c r="G20" s="3">
        <f t="shared" si="1"/>
        <v>17596</v>
      </c>
      <c r="H20" s="3"/>
      <c r="I20" s="3"/>
      <c r="J20" s="3">
        <v>2686.14</v>
      </c>
      <c r="K20" s="3"/>
      <c r="L20" s="30">
        <f t="shared" si="2"/>
        <v>14909.86</v>
      </c>
    </row>
    <row r="21" spans="1:12" ht="21" x14ac:dyDescent="0.35">
      <c r="A21" s="1"/>
      <c r="B21" t="s">
        <v>62</v>
      </c>
      <c r="C21" s="2" t="s">
        <v>63</v>
      </c>
      <c r="D21" t="s">
        <v>55</v>
      </c>
      <c r="E21" s="74">
        <v>43405</v>
      </c>
      <c r="F21" s="73">
        <v>311.83</v>
      </c>
      <c r="G21" s="3">
        <f t="shared" si="1"/>
        <v>15591.5</v>
      </c>
      <c r="H21" s="3"/>
      <c r="I21" s="3"/>
      <c r="J21" s="3">
        <v>2171.06</v>
      </c>
      <c r="K21" s="3">
        <v>-0.1</v>
      </c>
      <c r="L21" s="30">
        <f t="shared" si="2"/>
        <v>13420.54</v>
      </c>
    </row>
    <row r="22" spans="1:12" ht="18.75" x14ac:dyDescent="0.3">
      <c r="A22" s="1"/>
      <c r="B22" s="23" t="s">
        <v>35</v>
      </c>
      <c r="C22" s="36"/>
      <c r="D22" s="37"/>
      <c r="E22" s="37"/>
      <c r="F22" s="37"/>
      <c r="G22" s="38">
        <f t="shared" ref="G22:L22" si="3">SUM(G12:G21)</f>
        <v>223357</v>
      </c>
      <c r="H22" s="38">
        <f t="shared" si="3"/>
        <v>0</v>
      </c>
      <c r="I22" s="38">
        <f t="shared" si="3"/>
        <v>0</v>
      </c>
      <c r="J22" s="38">
        <f t="shared" si="3"/>
        <v>39791.26</v>
      </c>
      <c r="K22" s="38">
        <f t="shared" si="3"/>
        <v>-0.2</v>
      </c>
      <c r="L22" s="38">
        <f t="shared" si="3"/>
        <v>183565.94000000003</v>
      </c>
    </row>
    <row r="23" spans="1:12" ht="18.75" x14ac:dyDescent="0.3">
      <c r="A23" s="1"/>
      <c r="B23" s="23"/>
      <c r="C23" s="2"/>
      <c r="D23" s="1"/>
      <c r="E23" s="1"/>
      <c r="F23" s="1"/>
      <c r="G23" s="3"/>
      <c r="H23" s="3"/>
      <c r="I23" s="3"/>
      <c r="J23" s="3"/>
      <c r="K23" s="3"/>
      <c r="L23" s="39"/>
    </row>
    <row r="24" spans="1:12" ht="18.75" x14ac:dyDescent="0.3">
      <c r="A24" s="1"/>
      <c r="B24" s="23" t="s">
        <v>67</v>
      </c>
      <c r="C24" s="36" t="s">
        <v>68</v>
      </c>
      <c r="D24" s="1"/>
      <c r="E24" s="1"/>
      <c r="F24" s="1"/>
      <c r="G24" s="3"/>
      <c r="H24" s="3"/>
      <c r="I24" s="3"/>
      <c r="J24" s="3"/>
      <c r="K24" s="3"/>
      <c r="L24" s="39"/>
    </row>
    <row r="25" spans="1:12" ht="21" x14ac:dyDescent="0.35">
      <c r="A25" s="1"/>
      <c r="B25" s="1" t="s">
        <v>69</v>
      </c>
      <c r="C25" s="2" t="s">
        <v>70</v>
      </c>
      <c r="D25" t="s">
        <v>71</v>
      </c>
      <c r="E25" s="74">
        <v>42767</v>
      </c>
      <c r="F25">
        <v>500.92</v>
      </c>
      <c r="G25" s="3">
        <f>F25*50</f>
        <v>25046</v>
      </c>
      <c r="H25" s="3"/>
      <c r="I25" s="3"/>
      <c r="J25" s="3">
        <v>4793.1000000000004</v>
      </c>
      <c r="K25" s="3"/>
      <c r="L25" s="30">
        <f t="shared" ref="L25:L28" si="4">G25-J25-K25</f>
        <v>20252.900000000001</v>
      </c>
    </row>
    <row r="26" spans="1:12" ht="21" x14ac:dyDescent="0.35">
      <c r="A26" s="1"/>
      <c r="B26" s="44" t="s">
        <v>72</v>
      </c>
      <c r="C26" s="2" t="s">
        <v>87</v>
      </c>
      <c r="D26" t="s">
        <v>85</v>
      </c>
      <c r="E26" s="74">
        <v>43591</v>
      </c>
      <c r="F26">
        <v>500.92</v>
      </c>
      <c r="G26" s="3">
        <f t="shared" ref="G26:G28" si="5">F26*50</f>
        <v>25046</v>
      </c>
      <c r="H26" s="3"/>
      <c r="I26" s="3"/>
      <c r="J26" s="3">
        <v>4793.1000000000004</v>
      </c>
      <c r="K26" s="3"/>
      <c r="L26" s="30">
        <f t="shared" si="4"/>
        <v>20252.900000000001</v>
      </c>
    </row>
    <row r="27" spans="1:12" ht="21" x14ac:dyDescent="0.35">
      <c r="A27" s="1"/>
      <c r="B27" s="1" t="s">
        <v>75</v>
      </c>
      <c r="C27" s="2" t="s">
        <v>76</v>
      </c>
      <c r="D27" s="1" t="s">
        <v>77</v>
      </c>
      <c r="E27" s="72">
        <v>42370</v>
      </c>
      <c r="F27">
        <v>500.92</v>
      </c>
      <c r="G27" s="3">
        <f t="shared" si="5"/>
        <v>25046</v>
      </c>
      <c r="H27" s="3"/>
      <c r="I27" s="3"/>
      <c r="J27" s="3">
        <v>4793.1000000000004</v>
      </c>
      <c r="K27" s="3"/>
      <c r="L27" s="30">
        <f t="shared" si="4"/>
        <v>20252.900000000001</v>
      </c>
    </row>
    <row r="28" spans="1:12" ht="21" x14ac:dyDescent="0.35">
      <c r="A28" s="1"/>
      <c r="B28" s="44" t="s">
        <v>78</v>
      </c>
      <c r="C28" s="2" t="s">
        <v>79</v>
      </c>
      <c r="D28" t="s">
        <v>74</v>
      </c>
      <c r="E28" s="74">
        <v>43489</v>
      </c>
      <c r="F28">
        <v>500.92</v>
      </c>
      <c r="G28" s="3">
        <f t="shared" si="5"/>
        <v>25046</v>
      </c>
      <c r="H28" s="3"/>
      <c r="I28" s="3"/>
      <c r="J28" s="3">
        <v>4793.1000000000004</v>
      </c>
      <c r="K28" s="3"/>
      <c r="L28" s="30">
        <f t="shared" si="4"/>
        <v>20252.900000000001</v>
      </c>
    </row>
    <row r="29" spans="1:12" ht="18.75" x14ac:dyDescent="0.3">
      <c r="A29" s="1"/>
      <c r="B29" s="23" t="s">
        <v>35</v>
      </c>
      <c r="C29" s="36"/>
      <c r="D29" s="37"/>
      <c r="E29" s="37"/>
      <c r="F29" s="37"/>
      <c r="G29" s="38">
        <f t="shared" ref="G29:L29" si="6">SUM(G25:G28)</f>
        <v>100184</v>
      </c>
      <c r="H29" s="38">
        <f t="shared" si="6"/>
        <v>0</v>
      </c>
      <c r="I29" s="38">
        <f t="shared" si="6"/>
        <v>0</v>
      </c>
      <c r="J29" s="38">
        <f t="shared" si="6"/>
        <v>19172.400000000001</v>
      </c>
      <c r="K29" s="38">
        <f t="shared" si="6"/>
        <v>0</v>
      </c>
      <c r="L29" s="38">
        <f t="shared" si="6"/>
        <v>81011.600000000006</v>
      </c>
    </row>
    <row r="30" spans="1:12" ht="18.75" x14ac:dyDescent="0.3">
      <c r="A30" s="1"/>
      <c r="B30" s="1"/>
      <c r="C30" s="2"/>
      <c r="D30" s="1"/>
      <c r="E30" s="1"/>
      <c r="F30" s="1"/>
      <c r="G30" s="3"/>
      <c r="H30" s="3"/>
      <c r="I30" s="3"/>
      <c r="J30" s="3"/>
      <c r="K30" s="3"/>
      <c r="L30" s="39"/>
    </row>
    <row r="31" spans="1:12" ht="18.75" x14ac:dyDescent="0.3">
      <c r="A31" s="1"/>
      <c r="B31" s="23" t="s">
        <v>80</v>
      </c>
      <c r="C31" s="36" t="s">
        <v>81</v>
      </c>
      <c r="D31" s="1"/>
      <c r="E31" s="1"/>
      <c r="F31" s="1"/>
      <c r="G31" s="3"/>
      <c r="H31" s="3"/>
      <c r="I31" s="3"/>
      <c r="J31" s="3"/>
      <c r="K31" s="3"/>
      <c r="L31" s="39"/>
    </row>
    <row r="32" spans="1:12" ht="21" x14ac:dyDescent="0.35">
      <c r="A32" s="1"/>
      <c r="B32" s="1" t="s">
        <v>82</v>
      </c>
      <c r="C32" s="2"/>
      <c r="D32" t="s">
        <v>83</v>
      </c>
      <c r="G32" s="3"/>
      <c r="H32" s="3"/>
      <c r="I32" s="3"/>
      <c r="J32" s="3"/>
      <c r="K32" s="3"/>
      <c r="L32" s="46"/>
    </row>
    <row r="33" spans="1:12" ht="21" x14ac:dyDescent="0.35">
      <c r="A33" s="1"/>
      <c r="B33" t="s">
        <v>82</v>
      </c>
      <c r="C33" s="2" t="s">
        <v>84</v>
      </c>
      <c r="D33" t="s">
        <v>85</v>
      </c>
      <c r="E33" s="74">
        <v>43374</v>
      </c>
      <c r="F33">
        <v>500.92</v>
      </c>
      <c r="G33" s="3">
        <v>25046</v>
      </c>
      <c r="H33" s="3"/>
      <c r="I33" s="3"/>
      <c r="J33" s="3">
        <v>4793.07</v>
      </c>
      <c r="K33" s="3">
        <v>7.0000000000000007E-2</v>
      </c>
      <c r="L33" s="30">
        <f t="shared" ref="L33:L49" si="7">G33-J33-K33</f>
        <v>20252.86</v>
      </c>
    </row>
    <row r="34" spans="1:12" ht="21" x14ac:dyDescent="0.35">
      <c r="A34" s="1"/>
      <c r="B34" s="1" t="s">
        <v>86</v>
      </c>
      <c r="C34" s="2" t="s">
        <v>73</v>
      </c>
      <c r="D34" t="s">
        <v>74</v>
      </c>
      <c r="E34" s="74">
        <v>43601</v>
      </c>
      <c r="F34">
        <v>500.92</v>
      </c>
      <c r="G34" s="3">
        <f>F34*50</f>
        <v>25046</v>
      </c>
      <c r="H34" s="3"/>
      <c r="I34" s="3"/>
      <c r="J34" s="3">
        <v>4793.1000000000004</v>
      </c>
      <c r="K34" s="3"/>
      <c r="L34" s="30">
        <f t="shared" si="7"/>
        <v>20252.900000000001</v>
      </c>
    </row>
    <row r="35" spans="1:12" ht="21" x14ac:dyDescent="0.35">
      <c r="A35" s="1"/>
      <c r="B35" s="1" t="s">
        <v>88</v>
      </c>
      <c r="C35" s="2" t="s">
        <v>89</v>
      </c>
      <c r="D35" s="1" t="s">
        <v>90</v>
      </c>
      <c r="E35" s="72">
        <v>43556</v>
      </c>
      <c r="F35" s="73">
        <v>532.62</v>
      </c>
      <c r="G35" s="3">
        <f t="shared" ref="G35" si="8">F35*50</f>
        <v>26631</v>
      </c>
      <c r="H35" s="3"/>
      <c r="I35" s="3"/>
      <c r="J35" s="3">
        <v>5131.6499999999996</v>
      </c>
      <c r="K35" s="3"/>
      <c r="L35" s="30">
        <f t="shared" si="7"/>
        <v>21499.35</v>
      </c>
    </row>
    <row r="36" spans="1:12" ht="21" x14ac:dyDescent="0.35">
      <c r="A36" s="1"/>
      <c r="B36" s="1" t="s">
        <v>91</v>
      </c>
      <c r="C36" s="2" t="s">
        <v>92</v>
      </c>
      <c r="D36" s="1" t="s">
        <v>93</v>
      </c>
      <c r="E36" s="72">
        <v>42767</v>
      </c>
      <c r="F36">
        <v>500.92</v>
      </c>
      <c r="G36" s="3">
        <f>F36*50</f>
        <v>25046</v>
      </c>
      <c r="H36" s="3"/>
      <c r="I36" s="3"/>
      <c r="J36" s="3">
        <v>4793.1000000000004</v>
      </c>
      <c r="K36" s="3"/>
      <c r="L36" s="30">
        <f t="shared" si="7"/>
        <v>20252.900000000001</v>
      </c>
    </row>
    <row r="37" spans="1:12" ht="21" x14ac:dyDescent="0.35">
      <c r="A37" s="1"/>
      <c r="B37" s="1" t="s">
        <v>94</v>
      </c>
      <c r="C37" s="2" t="s">
        <v>95</v>
      </c>
      <c r="D37" s="1" t="s">
        <v>96</v>
      </c>
      <c r="E37" s="72">
        <v>42370</v>
      </c>
      <c r="F37">
        <v>500.92</v>
      </c>
      <c r="G37" s="3">
        <f>F37*50</f>
        <v>25046</v>
      </c>
      <c r="H37" s="3"/>
      <c r="I37" s="3"/>
      <c r="J37" s="3">
        <v>4793.1000000000004</v>
      </c>
      <c r="K37" s="3"/>
      <c r="L37" s="30">
        <f t="shared" si="7"/>
        <v>20252.900000000001</v>
      </c>
    </row>
    <row r="38" spans="1:12" ht="21" x14ac:dyDescent="0.35">
      <c r="A38" s="1"/>
      <c r="B38" s="1" t="s">
        <v>97</v>
      </c>
      <c r="C38" s="2" t="s">
        <v>98</v>
      </c>
      <c r="D38" s="1" t="s">
        <v>96</v>
      </c>
      <c r="E38" s="72"/>
      <c r="G38" s="3"/>
      <c r="H38" s="3"/>
      <c r="I38" s="3"/>
      <c r="J38" s="3"/>
      <c r="K38" s="3"/>
      <c r="L38" s="30">
        <f t="shared" si="7"/>
        <v>0</v>
      </c>
    </row>
    <row r="39" spans="1:12" ht="21" x14ac:dyDescent="0.35">
      <c r="A39" s="1"/>
      <c r="B39" s="1" t="s">
        <v>99</v>
      </c>
      <c r="C39" s="2" t="s">
        <v>100</v>
      </c>
      <c r="D39" s="1" t="s">
        <v>96</v>
      </c>
      <c r="E39" s="72">
        <v>43374</v>
      </c>
      <c r="F39">
        <v>500.92</v>
      </c>
      <c r="G39" s="3">
        <f>F39*50</f>
        <v>25046</v>
      </c>
      <c r="H39" s="3"/>
      <c r="I39" s="3"/>
      <c r="J39" s="3">
        <v>4793.1000000000004</v>
      </c>
      <c r="K39" s="3"/>
      <c r="L39" s="30">
        <f t="shared" si="7"/>
        <v>20252.900000000001</v>
      </c>
    </row>
    <row r="40" spans="1:12" ht="21" x14ac:dyDescent="0.35">
      <c r="A40" s="1"/>
      <c r="B40" t="s">
        <v>101</v>
      </c>
      <c r="C40" s="2" t="s">
        <v>102</v>
      </c>
      <c r="D40" t="s">
        <v>103</v>
      </c>
      <c r="E40" s="74">
        <v>42370</v>
      </c>
      <c r="F40">
        <v>500.92</v>
      </c>
      <c r="G40" s="3">
        <f>F40*50</f>
        <v>25046</v>
      </c>
      <c r="H40" s="3"/>
      <c r="I40" s="3"/>
      <c r="J40" s="3">
        <v>4793.1000000000004</v>
      </c>
      <c r="K40" s="3"/>
      <c r="L40" s="30">
        <f t="shared" si="7"/>
        <v>20252.900000000001</v>
      </c>
    </row>
    <row r="41" spans="1:12" ht="21" x14ac:dyDescent="0.35">
      <c r="A41" s="1"/>
      <c r="B41" s="1" t="s">
        <v>104</v>
      </c>
      <c r="C41" s="2" t="s">
        <v>105</v>
      </c>
      <c r="D41" s="1" t="s">
        <v>103</v>
      </c>
      <c r="E41" s="72">
        <v>42370</v>
      </c>
      <c r="F41">
        <v>500.92</v>
      </c>
      <c r="G41" s="3">
        <f t="shared" ref="G41:G49" si="9">F41*50</f>
        <v>25046</v>
      </c>
      <c r="H41" s="3"/>
      <c r="I41" s="3"/>
      <c r="J41" s="3">
        <v>4793.1000000000004</v>
      </c>
      <c r="K41" s="3"/>
      <c r="L41" s="30">
        <f t="shared" si="7"/>
        <v>20252.900000000001</v>
      </c>
    </row>
    <row r="42" spans="1:12" ht="21" x14ac:dyDescent="0.35">
      <c r="A42" s="1"/>
      <c r="B42" s="1" t="s">
        <v>106</v>
      </c>
      <c r="C42" s="2" t="s">
        <v>107</v>
      </c>
      <c r="D42" s="1" t="s">
        <v>108</v>
      </c>
      <c r="E42" s="72">
        <v>43709</v>
      </c>
      <c r="F42">
        <v>500.92</v>
      </c>
      <c r="G42" s="3">
        <f t="shared" si="9"/>
        <v>25046</v>
      </c>
      <c r="H42" s="3"/>
      <c r="I42" s="3"/>
      <c r="J42" s="3">
        <v>4793.1000000000004</v>
      </c>
      <c r="K42" s="3"/>
      <c r="L42" s="30">
        <f t="shared" si="7"/>
        <v>20252.900000000001</v>
      </c>
    </row>
    <row r="43" spans="1:12" ht="21" x14ac:dyDescent="0.35">
      <c r="A43" s="1"/>
      <c r="B43" s="1" t="s">
        <v>109</v>
      </c>
      <c r="C43" s="2" t="s">
        <v>110</v>
      </c>
      <c r="D43" s="1" t="s">
        <v>108</v>
      </c>
      <c r="E43" s="72">
        <v>43395</v>
      </c>
      <c r="F43">
        <v>500.92</v>
      </c>
      <c r="G43" s="3">
        <f t="shared" si="9"/>
        <v>25046</v>
      </c>
      <c r="H43" s="3"/>
      <c r="I43" s="3"/>
      <c r="J43" s="3">
        <v>4793.1000000000004</v>
      </c>
      <c r="K43" s="3"/>
      <c r="L43" s="30">
        <f t="shared" si="7"/>
        <v>20252.900000000001</v>
      </c>
    </row>
    <row r="44" spans="1:12" ht="21" x14ac:dyDescent="0.35">
      <c r="A44" s="1"/>
      <c r="B44" t="s">
        <v>111</v>
      </c>
      <c r="C44" s="2" t="s">
        <v>112</v>
      </c>
      <c r="D44" t="s">
        <v>113</v>
      </c>
      <c r="E44" s="74">
        <v>43206</v>
      </c>
      <c r="F44">
        <v>500.92</v>
      </c>
      <c r="G44" s="3">
        <f t="shared" si="9"/>
        <v>25046</v>
      </c>
      <c r="H44" s="3"/>
      <c r="I44" s="3"/>
      <c r="J44" s="3">
        <v>4793.1000000000004</v>
      </c>
      <c r="K44" s="3"/>
      <c r="L44" s="30">
        <f t="shared" si="7"/>
        <v>20252.900000000001</v>
      </c>
    </row>
    <row r="45" spans="1:12" ht="21" x14ac:dyDescent="0.35">
      <c r="A45" s="1"/>
      <c r="B45" t="s">
        <v>114</v>
      </c>
      <c r="C45" s="2" t="s">
        <v>115</v>
      </c>
      <c r="D45" t="s">
        <v>113</v>
      </c>
      <c r="E45" s="74">
        <v>43206</v>
      </c>
      <c r="F45">
        <v>500.92</v>
      </c>
      <c r="G45" s="3">
        <f t="shared" si="9"/>
        <v>25046</v>
      </c>
      <c r="H45" s="3"/>
      <c r="I45" s="3"/>
      <c r="J45" s="3">
        <v>4793.1000000000004</v>
      </c>
      <c r="K45" s="3"/>
      <c r="L45" s="30">
        <f t="shared" si="7"/>
        <v>20252.900000000001</v>
      </c>
    </row>
    <row r="46" spans="1:12" ht="21" x14ac:dyDescent="0.35">
      <c r="A46" s="1"/>
      <c r="B46" t="s">
        <v>116</v>
      </c>
      <c r="C46" s="2" t="s">
        <v>117</v>
      </c>
      <c r="D46" t="s">
        <v>113</v>
      </c>
      <c r="E46" s="74">
        <v>43206</v>
      </c>
      <c r="F46">
        <v>500.92</v>
      </c>
      <c r="G46" s="3">
        <v>24977.4</v>
      </c>
      <c r="H46" s="3"/>
      <c r="I46" s="3"/>
      <c r="J46" s="3">
        <v>4778.4399999999996</v>
      </c>
      <c r="K46" s="3">
        <v>-0.03</v>
      </c>
      <c r="L46" s="30">
        <f t="shared" si="7"/>
        <v>20198.990000000002</v>
      </c>
    </row>
    <row r="47" spans="1:12" ht="21" x14ac:dyDescent="0.35">
      <c r="A47" s="1"/>
      <c r="B47" t="s">
        <v>118</v>
      </c>
      <c r="C47" s="2" t="s">
        <v>119</v>
      </c>
      <c r="D47" t="s">
        <v>113</v>
      </c>
      <c r="E47" s="74">
        <v>43466</v>
      </c>
      <c r="F47">
        <v>500.92</v>
      </c>
      <c r="G47" s="3">
        <f t="shared" si="9"/>
        <v>25046</v>
      </c>
      <c r="H47" s="3"/>
      <c r="I47" s="3"/>
      <c r="J47" s="3">
        <v>4793.1000000000004</v>
      </c>
      <c r="K47" s="3"/>
      <c r="L47" s="30">
        <f t="shared" si="7"/>
        <v>20252.900000000001</v>
      </c>
    </row>
    <row r="48" spans="1:12" ht="21" x14ac:dyDescent="0.35">
      <c r="A48" s="1"/>
      <c r="B48" t="s">
        <v>120</v>
      </c>
      <c r="C48" s="2" t="s">
        <v>98</v>
      </c>
      <c r="D48" t="s">
        <v>113</v>
      </c>
      <c r="E48" s="74"/>
      <c r="G48" s="3"/>
      <c r="H48" s="3"/>
      <c r="I48" s="3"/>
      <c r="J48" s="3"/>
      <c r="K48" s="3"/>
      <c r="L48" s="30">
        <f t="shared" si="7"/>
        <v>0</v>
      </c>
    </row>
    <row r="49" spans="1:12" ht="21" x14ac:dyDescent="0.35">
      <c r="A49" s="1"/>
      <c r="B49" t="s">
        <v>121</v>
      </c>
      <c r="C49" s="2" t="s">
        <v>122</v>
      </c>
      <c r="D49" t="s">
        <v>123</v>
      </c>
      <c r="E49" s="74">
        <v>43405</v>
      </c>
      <c r="F49">
        <v>311.83</v>
      </c>
      <c r="G49" s="3">
        <f t="shared" si="9"/>
        <v>15591.5</v>
      </c>
      <c r="H49" s="3"/>
      <c r="I49" s="3"/>
      <c r="J49" s="3">
        <v>2171.06</v>
      </c>
      <c r="K49" s="3">
        <v>-0.1</v>
      </c>
      <c r="L49" s="30">
        <f t="shared" si="7"/>
        <v>13420.54</v>
      </c>
    </row>
    <row r="50" spans="1:12" ht="18.75" x14ac:dyDescent="0.3">
      <c r="A50" s="1"/>
      <c r="B50" s="23" t="s">
        <v>35</v>
      </c>
      <c r="C50" s="36"/>
      <c r="D50" s="37"/>
      <c r="E50" s="37"/>
      <c r="F50" s="37"/>
      <c r="G50" s="38">
        <f>SUM(G32:G49)</f>
        <v>367751.9</v>
      </c>
      <c r="H50" s="38">
        <f t="shared" ref="H50:I50" si="10">SUM(H32:H49)</f>
        <v>0</v>
      </c>
      <c r="I50" s="38">
        <f t="shared" si="10"/>
        <v>0</v>
      </c>
      <c r="J50" s="38">
        <f>SUM(J32:J49)</f>
        <v>69598.319999999992</v>
      </c>
      <c r="K50" s="38">
        <f>SUM(K32:K49)</f>
        <v>-0.06</v>
      </c>
      <c r="L50" s="38">
        <f>SUM(L32:L49)</f>
        <v>298153.63999999996</v>
      </c>
    </row>
    <row r="51" spans="1:12" ht="18.75" x14ac:dyDescent="0.3">
      <c r="A51" s="1"/>
      <c r="B51" s="1"/>
      <c r="C51" s="2"/>
      <c r="D51" s="1"/>
      <c r="E51" s="1"/>
      <c r="F51" s="1"/>
      <c r="G51" s="3"/>
      <c r="H51" s="3"/>
      <c r="I51" s="3"/>
      <c r="J51" s="3"/>
      <c r="K51" s="3"/>
      <c r="L51" s="39"/>
    </row>
    <row r="52" spans="1:12" ht="18.75" x14ac:dyDescent="0.3">
      <c r="A52" s="1"/>
      <c r="B52" s="23" t="s">
        <v>124</v>
      </c>
      <c r="C52" s="36" t="s">
        <v>125</v>
      </c>
      <c r="D52" s="1"/>
      <c r="E52" s="1"/>
      <c r="F52" s="1"/>
      <c r="G52" s="3"/>
      <c r="H52" s="3"/>
      <c r="I52" s="3"/>
      <c r="J52" s="3"/>
      <c r="K52" s="3"/>
      <c r="L52" s="39"/>
    </row>
    <row r="53" spans="1:12" ht="21" x14ac:dyDescent="0.35">
      <c r="A53" s="1"/>
      <c r="B53" s="1" t="s">
        <v>126</v>
      </c>
      <c r="C53" s="2" t="s">
        <v>127</v>
      </c>
      <c r="D53" s="1" t="s">
        <v>128</v>
      </c>
      <c r="E53" s="72">
        <v>43556</v>
      </c>
      <c r="F53" s="73">
        <v>532.62</v>
      </c>
      <c r="G53" s="3">
        <f>F53*50</f>
        <v>26631</v>
      </c>
      <c r="H53" s="3"/>
      <c r="I53" s="3"/>
      <c r="J53" s="3">
        <v>5131.6499999999996</v>
      </c>
      <c r="K53" s="3"/>
      <c r="L53" s="30">
        <f t="shared" ref="L53:L58" si="11">G53-J53-K53</f>
        <v>21499.35</v>
      </c>
    </row>
    <row r="54" spans="1:12" ht="21" x14ac:dyDescent="0.35">
      <c r="A54" s="1"/>
      <c r="B54" s="1" t="s">
        <v>129</v>
      </c>
      <c r="C54" s="2" t="s">
        <v>130</v>
      </c>
      <c r="D54" s="1" t="s">
        <v>83</v>
      </c>
      <c r="E54" s="72">
        <v>43206</v>
      </c>
      <c r="F54">
        <v>500.92</v>
      </c>
      <c r="G54" s="3">
        <v>24977.4</v>
      </c>
      <c r="H54" s="3"/>
      <c r="I54" s="3"/>
      <c r="J54" s="3">
        <v>4778.4399999999996</v>
      </c>
      <c r="K54" s="3">
        <v>-0.03</v>
      </c>
      <c r="L54" s="30">
        <f t="shared" si="11"/>
        <v>20198.990000000002</v>
      </c>
    </row>
    <row r="55" spans="1:12" ht="21" x14ac:dyDescent="0.35">
      <c r="A55" s="1"/>
      <c r="B55" s="1" t="s">
        <v>131</v>
      </c>
      <c r="C55" s="2" t="s">
        <v>132</v>
      </c>
      <c r="D55" s="1" t="s">
        <v>113</v>
      </c>
      <c r="E55" s="72">
        <v>43770</v>
      </c>
      <c r="F55">
        <v>500.92</v>
      </c>
      <c r="G55" s="3">
        <f t="shared" ref="G55:G58" si="12">F55*50</f>
        <v>25046</v>
      </c>
      <c r="H55" s="3"/>
      <c r="I55" s="3"/>
      <c r="J55" s="3">
        <v>4793.1000000000004</v>
      </c>
      <c r="K55" s="3"/>
      <c r="L55" s="30">
        <f t="shared" si="11"/>
        <v>20252.900000000001</v>
      </c>
    </row>
    <row r="56" spans="1:12" ht="91.5" x14ac:dyDescent="0.35">
      <c r="A56" s="1" t="s">
        <v>133</v>
      </c>
      <c r="B56" t="s">
        <v>134</v>
      </c>
      <c r="C56" s="2" t="s">
        <v>135</v>
      </c>
      <c r="D56" s="51" t="s">
        <v>136</v>
      </c>
      <c r="E56" s="75">
        <v>43328</v>
      </c>
      <c r="F56" s="51">
        <v>485.95</v>
      </c>
      <c r="G56" s="3">
        <f t="shared" si="12"/>
        <v>24297.5</v>
      </c>
      <c r="H56" s="3"/>
      <c r="I56" s="3"/>
      <c r="J56" s="3">
        <v>4633.22</v>
      </c>
      <c r="K56" s="3">
        <v>-0.1</v>
      </c>
      <c r="L56" s="30">
        <f t="shared" si="11"/>
        <v>19664.379999999997</v>
      </c>
    </row>
    <row r="57" spans="1:12" ht="91.5" x14ac:dyDescent="0.35">
      <c r="A57" s="1"/>
      <c r="B57" t="s">
        <v>137</v>
      </c>
      <c r="C57" s="2" t="s">
        <v>138</v>
      </c>
      <c r="D57" s="51" t="s">
        <v>136</v>
      </c>
      <c r="E57" s="75">
        <v>43374</v>
      </c>
      <c r="F57" s="51">
        <v>485.95</v>
      </c>
      <c r="G57" s="3">
        <v>24097.8</v>
      </c>
      <c r="H57" s="3"/>
      <c r="I57" s="3"/>
      <c r="J57" s="3">
        <v>4590.5600000000004</v>
      </c>
      <c r="K57" s="3">
        <v>-0.03</v>
      </c>
      <c r="L57" s="30">
        <f t="shared" si="11"/>
        <v>19507.269999999997</v>
      </c>
    </row>
    <row r="58" spans="1:12" ht="91.5" x14ac:dyDescent="0.35">
      <c r="A58" s="1"/>
      <c r="B58" t="s">
        <v>139</v>
      </c>
      <c r="C58" s="2" t="s">
        <v>140</v>
      </c>
      <c r="D58" s="51" t="s">
        <v>136</v>
      </c>
      <c r="E58" s="75">
        <v>43206</v>
      </c>
      <c r="F58" s="51">
        <v>485.95</v>
      </c>
      <c r="G58" s="3">
        <f t="shared" si="12"/>
        <v>24297.5</v>
      </c>
      <c r="H58" s="3"/>
      <c r="I58" s="3"/>
      <c r="J58" s="3">
        <v>4633.22</v>
      </c>
      <c r="K58" s="3">
        <v>0.1</v>
      </c>
      <c r="L58" s="30">
        <f t="shared" si="11"/>
        <v>19664.18</v>
      </c>
    </row>
    <row r="59" spans="1:12" ht="18.75" x14ac:dyDescent="0.3">
      <c r="A59" s="1"/>
      <c r="B59" s="23" t="s">
        <v>35</v>
      </c>
      <c r="C59" s="36"/>
      <c r="D59" s="37"/>
      <c r="E59" s="37"/>
      <c r="F59" s="37"/>
      <c r="G59" s="38">
        <f>SUM(G53:G58)</f>
        <v>149347.20000000001</v>
      </c>
      <c r="H59" s="38">
        <f t="shared" ref="H59:K59" si="13">SUM(H53:H58)</f>
        <v>0</v>
      </c>
      <c r="I59" s="38">
        <f t="shared" si="13"/>
        <v>0</v>
      </c>
      <c r="J59" s="38">
        <f t="shared" si="13"/>
        <v>28560.190000000002</v>
      </c>
      <c r="K59" s="38">
        <f t="shared" si="13"/>
        <v>-0.06</v>
      </c>
      <c r="L59" s="38">
        <f>SUM(L53:L58)</f>
        <v>120787.06999999998</v>
      </c>
    </row>
    <row r="60" spans="1:12" ht="18.75" x14ac:dyDescent="0.3">
      <c r="A60" s="1"/>
      <c r="B60" s="23"/>
      <c r="C60" s="2"/>
      <c r="D60" s="1"/>
      <c r="E60" s="1"/>
      <c r="F60" s="1"/>
      <c r="G60" s="3"/>
      <c r="H60" s="52"/>
      <c r="I60" s="52"/>
      <c r="J60" s="52"/>
      <c r="K60" s="52"/>
      <c r="L60" s="53"/>
    </row>
    <row r="61" spans="1:12" ht="18.75" x14ac:dyDescent="0.3">
      <c r="A61" s="1"/>
      <c r="B61" s="23" t="s">
        <v>141</v>
      </c>
      <c r="C61" s="36" t="s">
        <v>142</v>
      </c>
      <c r="D61" s="1"/>
      <c r="E61" s="1"/>
      <c r="F61" s="1"/>
      <c r="G61" s="3"/>
      <c r="H61" s="52"/>
      <c r="I61" s="52"/>
      <c r="J61" s="52"/>
      <c r="K61" s="52"/>
      <c r="L61" s="53"/>
    </row>
    <row r="62" spans="1:12" ht="21" x14ac:dyDescent="0.35">
      <c r="A62" s="1"/>
      <c r="B62" s="1" t="s">
        <v>143</v>
      </c>
      <c r="C62" s="2" t="s">
        <v>144</v>
      </c>
      <c r="D62" s="1" t="s">
        <v>40</v>
      </c>
      <c r="E62" s="72">
        <v>43374</v>
      </c>
      <c r="F62" s="1">
        <v>901.34</v>
      </c>
      <c r="G62" s="3">
        <f>F62*50</f>
        <v>45067</v>
      </c>
      <c r="H62" s="3"/>
      <c r="I62" s="3"/>
      <c r="J62" s="3">
        <v>9986.73</v>
      </c>
      <c r="K62" s="3"/>
      <c r="L62" s="30">
        <f t="shared" ref="L62" si="14">G62-J62-K62</f>
        <v>35080.270000000004</v>
      </c>
    </row>
    <row r="63" spans="1:12" ht="18.75" x14ac:dyDescent="0.3">
      <c r="A63" s="1"/>
      <c r="B63" s="23" t="s">
        <v>35</v>
      </c>
      <c r="C63" s="1"/>
      <c r="D63" s="1"/>
      <c r="E63" s="1"/>
      <c r="F63" s="1"/>
      <c r="G63" s="38">
        <f>G62</f>
        <v>45067</v>
      </c>
      <c r="H63" s="38">
        <f t="shared" ref="H63:K63" si="15">H62</f>
        <v>0</v>
      </c>
      <c r="I63" s="38">
        <f t="shared" si="15"/>
        <v>0</v>
      </c>
      <c r="J63" s="38">
        <f t="shared" si="15"/>
        <v>9986.73</v>
      </c>
      <c r="K63" s="38">
        <f t="shared" si="15"/>
        <v>0</v>
      </c>
      <c r="L63" s="38">
        <f>L62</f>
        <v>35080.270000000004</v>
      </c>
    </row>
    <row r="64" spans="1:12" ht="18.75" x14ac:dyDescent="0.3">
      <c r="A64" s="1"/>
      <c r="B64" s="23"/>
      <c r="C64" s="1"/>
      <c r="D64" s="1"/>
      <c r="E64" s="1"/>
      <c r="F64" s="1"/>
      <c r="G64" s="3"/>
      <c r="H64" s="52"/>
      <c r="I64" s="52"/>
      <c r="J64" s="52"/>
      <c r="K64" s="52"/>
      <c r="L64" s="53"/>
    </row>
    <row r="65" spans="1:12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55"/>
    </row>
    <row r="66" spans="1:12" ht="18.75" x14ac:dyDescent="0.3">
      <c r="A66" s="1"/>
      <c r="B66" s="1"/>
      <c r="C66" s="56" t="s">
        <v>145</v>
      </c>
      <c r="D66" s="1"/>
      <c r="E66" s="1"/>
      <c r="F66" s="1"/>
      <c r="G66" s="58">
        <f>G9+G22+G29+G50+G59+G63</f>
        <v>988553.60000000009</v>
      </c>
      <c r="H66" s="58">
        <f>H9+H22+H29+H50+H59+H63</f>
        <v>0</v>
      </c>
      <c r="I66" s="58">
        <f>I9+I22+I29+I50+I59+I63</f>
        <v>0</v>
      </c>
      <c r="J66" s="58">
        <f>J9+J22+J29+J50+J59+J63</f>
        <v>194693.12000000002</v>
      </c>
      <c r="K66" s="58">
        <f>K9+K22+K29+K50+K59+K63</f>
        <v>-0.22</v>
      </c>
      <c r="L66" s="60">
        <f>ROUND(+L9+L22+L29+L50+L59+L63,1)</f>
        <v>793860.7</v>
      </c>
    </row>
    <row r="67" spans="1:12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</row>
    <row r="68" spans="1:12" ht="15.75" x14ac:dyDescent="0.25">
      <c r="A68" s="1"/>
      <c r="B68" s="1"/>
      <c r="D68" s="1"/>
      <c r="E68" s="1"/>
      <c r="F68" s="1"/>
      <c r="G68" s="3"/>
      <c r="H68" s="1"/>
      <c r="I68" s="1"/>
      <c r="J68" s="1"/>
      <c r="K68" s="1"/>
      <c r="L68" s="2"/>
    </row>
    <row r="69" spans="1:12" ht="15.75" x14ac:dyDescent="0.25">
      <c r="A69" s="1"/>
      <c r="B69" s="1"/>
      <c r="D69" s="1"/>
      <c r="E69" s="1"/>
      <c r="F69" s="1"/>
      <c r="G69" s="3"/>
      <c r="H69" s="1"/>
      <c r="I69" s="1"/>
      <c r="J69" s="1"/>
      <c r="K69" s="1"/>
      <c r="L69" s="2"/>
    </row>
    <row r="70" spans="1:12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</row>
    <row r="71" spans="1:12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</row>
    <row r="72" spans="1:12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</row>
    <row r="73" spans="1:12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</row>
    <row r="74" spans="1:12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</row>
    <row r="75" spans="1:12" ht="16.5" thickBot="1" x14ac:dyDescent="0.3">
      <c r="A75" s="1"/>
      <c r="B75" s="1"/>
      <c r="C75" s="76"/>
      <c r="D75" s="1"/>
      <c r="E75" s="1"/>
      <c r="F75" s="1"/>
      <c r="G75" s="76"/>
      <c r="H75" s="1"/>
      <c r="I75" s="1"/>
      <c r="J75" s="2"/>
      <c r="K75" s="1"/>
      <c r="L75" s="77"/>
    </row>
    <row r="76" spans="1:12" x14ac:dyDescent="0.25">
      <c r="A76" s="1"/>
      <c r="B76" s="1"/>
      <c r="C76" s="78" t="s">
        <v>148</v>
      </c>
      <c r="D76" s="1"/>
      <c r="E76" s="1"/>
      <c r="F76" s="1"/>
      <c r="G76" s="78"/>
      <c r="H76" s="1"/>
      <c r="I76" s="1"/>
      <c r="J76" s="79" t="s">
        <v>149</v>
      </c>
      <c r="K76" s="1"/>
      <c r="L76" s="80"/>
    </row>
    <row r="77" spans="1:12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2"/>
    </row>
    <row r="78" spans="1:12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2"/>
    </row>
    <row r="79" spans="1:12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2"/>
    </row>
    <row r="80" spans="1:12" ht="15.75" x14ac:dyDescent="0.25">
      <c r="A80" s="1"/>
      <c r="B80" s="1"/>
      <c r="C80" s="1" t="s">
        <v>159</v>
      </c>
      <c r="D80" s="1"/>
      <c r="E80" s="1"/>
      <c r="F80" s="1"/>
      <c r="G80" s="1"/>
      <c r="H80" s="1"/>
      <c r="I80" s="1"/>
      <c r="J80" s="1"/>
      <c r="K80" s="1"/>
      <c r="L80" s="2"/>
    </row>
  </sheetData>
  <mergeCells count="1">
    <mergeCell ref="B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Diciembre</vt:lpstr>
      <vt:lpstr>2da Diciembre</vt:lpstr>
      <vt:lpstr>Aguinaldo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2021-02-09T17:40:36Z</dcterms:created>
  <dcterms:modified xsi:type="dcterms:W3CDTF">2021-02-09T17:45:49Z</dcterms:modified>
</cp:coreProperties>
</file>